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4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7.xml" ContentType="application/vnd.ms-office.chartstyle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7935" activeTab="1"/>
  </bookViews>
  <sheets>
    <sheet name="ww PCB OC" sheetId="4" r:id="rId1"/>
    <sheet name="lw PCB OC" sheetId="5" r:id="rId2"/>
    <sheet name="PBDE summary" sheetId="3" r:id="rId3"/>
    <sheet name="sumPOP" sheetId="2" r:id="rId4"/>
    <sheet name="PFAS &gt;LOD" sheetId="1" r:id="rId5"/>
  </sheets>
  <externalReferences>
    <externalReference r:id="rId8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<sst xmlns="http://schemas.openxmlformats.org/spreadsheetml/2006/main" count="765" uniqueCount="183">
  <si>
    <t>&lt;LOD in all samples: PFBS, PFHxS, PFDcS, PFBA, PFPA, PFHpA, PFHxDA</t>
  </si>
  <si>
    <t>* linear = n-PFOS, branched = i-PFOS</t>
  </si>
  <si>
    <t>pg/g ww</t>
  </si>
  <si>
    <t>Kvænangen</t>
  </si>
  <si>
    <t>braPFOS</t>
  </si>
  <si>
    <t>linPFOS</t>
  </si>
  <si>
    <t>PFHxA</t>
  </si>
  <si>
    <t>PFOA</t>
  </si>
  <si>
    <t>PFNA</t>
  </si>
  <si>
    <t>PFDcA</t>
  </si>
  <si>
    <t>PFUnA</t>
  </si>
  <si>
    <t>PFDoA</t>
  </si>
  <si>
    <t>PFTrA</t>
  </si>
  <si>
    <t>PFTeA</t>
  </si>
  <si>
    <t>FOSA</t>
  </si>
  <si>
    <t>ΣPFAS</t>
  </si>
  <si>
    <t>Average</t>
  </si>
  <si>
    <t>Median</t>
  </si>
  <si>
    <t>Kshrimp</t>
  </si>
  <si>
    <t>Stdev</t>
  </si>
  <si>
    <t>Malangen</t>
  </si>
  <si>
    <t>Mshrimp</t>
  </si>
  <si>
    <t>Median all shrimps</t>
  </si>
  <si>
    <t>Halibut</t>
  </si>
  <si>
    <t xml:space="preserve">Halibut 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</si>
  <si>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</si>
  <si>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</si>
  <si>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</si>
  <si>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</si>
  <si>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</si>
  <si>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</si>
  <si>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</si>
  <si>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</si>
  <si>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</si>
  <si>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length (cm)</t>
  </si>
  <si>
    <t>weight (kg)</t>
  </si>
  <si>
    <t>R=Kvænangen, M=Malangen,</t>
  </si>
  <si>
    <t>ng/g lw</t>
  </si>
  <si>
    <t>sumPBDE</t>
  </si>
  <si>
    <t>SumPCB</t>
  </si>
  <si>
    <t>sumDDT</t>
  </si>
  <si>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Calibri"/>
        <family val="2"/>
        <scheme val="minor"/>
      </rPr>
      <t>trans- &amp; cis-chlordane</t>
    </r>
  </si>
  <si>
    <t>HCB</t>
  </si>
  <si>
    <t>sPBDE-sDDT</t>
  </si>
  <si>
    <t>Kshrimp1</t>
  </si>
  <si>
    <t>Kshrimp2</t>
  </si>
  <si>
    <t>Kshrimp4</t>
  </si>
  <si>
    <t>Kshrimp5</t>
  </si>
  <si>
    <t>PeeledKshrimp1</t>
  </si>
  <si>
    <t>PeeledKshrimp2</t>
  </si>
  <si>
    <t>Mshrimp1</t>
  </si>
  <si>
    <t>Mshrimp2</t>
  </si>
  <si>
    <t>Mshrimp3</t>
  </si>
  <si>
    <t>Mshrimp4</t>
  </si>
  <si>
    <t>Mshrimp5</t>
  </si>
  <si>
    <t>PeeledMshrimp1</t>
  </si>
  <si>
    <t>PeeledMshrimp2</t>
  </si>
  <si>
    <t>PeeledMshrimp3</t>
  </si>
  <si>
    <t>Hpooled</t>
  </si>
  <si>
    <t>sumPCB</t>
  </si>
  <si>
    <t>Kvænangen unpeeled</t>
  </si>
  <si>
    <t>Malangen unpeeled</t>
  </si>
  <si>
    <t>Kvænangen peeled</t>
  </si>
  <si>
    <t>Malangen peeled</t>
  </si>
  <si>
    <t>All unpeeled shrimps</t>
  </si>
  <si>
    <t>All peeled shrimps</t>
  </si>
  <si>
    <t>Halibut vs unpeeled shrimps</t>
  </si>
  <si>
    <t>Halibut vs peeled shrimps</t>
  </si>
  <si>
    <t>BDE28</t>
  </si>
  <si>
    <t>BDE32</t>
  </si>
  <si>
    <t>BDE35</t>
  </si>
  <si>
    <t>BDE37</t>
  </si>
  <si>
    <t>BDE47</t>
  </si>
  <si>
    <t>BDE49</t>
  </si>
  <si>
    <t>BDE71</t>
  </si>
  <si>
    <t>BDE99</t>
  </si>
  <si>
    <t>BDE100</t>
  </si>
  <si>
    <t>BDE153</t>
  </si>
  <si>
    <t>BDE154</t>
  </si>
  <si>
    <t>SPBDE</t>
  </si>
  <si>
    <t>Ratio BDE-47:99</t>
  </si>
  <si>
    <t>Other Shrimp1</t>
  </si>
  <si>
    <t>Other Shrimp2</t>
  </si>
  <si>
    <t>Other Shrimp3</t>
  </si>
  <si>
    <t>Other Shrimp4</t>
  </si>
  <si>
    <t>Other Shrimp5</t>
  </si>
  <si>
    <t>PeeledOtherShrimp1</t>
  </si>
  <si>
    <t>PeeledOtherShrimp2</t>
  </si>
  <si>
    <t>PeeledOtherShrimp3</t>
  </si>
  <si>
    <t>Halibut1</t>
  </si>
  <si>
    <t>Halibut2</t>
  </si>
  <si>
    <t>Halibut3</t>
  </si>
  <si>
    <t>Halibut4</t>
  </si>
  <si>
    <t>Halibut5</t>
  </si>
  <si>
    <t>Pooled Halibut</t>
  </si>
  <si>
    <t>average ww</t>
  </si>
  <si>
    <t>K shrimp</t>
  </si>
  <si>
    <t>K peeled shrimp</t>
  </si>
  <si>
    <t>M shrimp</t>
  </si>
  <si>
    <t>M peeled shrimp</t>
  </si>
  <si>
    <t>Median ww</t>
  </si>
  <si>
    <t>pg/g lw</t>
  </si>
  <si>
    <t>f</t>
  </si>
  <si>
    <t>% f</t>
  </si>
  <si>
    <t>Average lw</t>
  </si>
  <si>
    <t>Median lw</t>
  </si>
  <si>
    <t>Stdev lw</t>
  </si>
  <si>
    <t>Difference halibut-all shrimps</t>
  </si>
  <si>
    <t>Median ng/g lw</t>
  </si>
  <si>
    <t>Median pg/g ww</t>
  </si>
  <si>
    <t>PCB18</t>
  </si>
  <si>
    <t>PCB22</t>
  </si>
  <si>
    <t>PCB28/31</t>
  </si>
  <si>
    <t>PCB41/64</t>
  </si>
  <si>
    <t>PCB44</t>
  </si>
  <si>
    <t>PCB49</t>
  </si>
  <si>
    <t>PCB52</t>
  </si>
  <si>
    <t>PCB60/56</t>
  </si>
  <si>
    <t>PCB70</t>
  </si>
  <si>
    <t>PCB74</t>
  </si>
  <si>
    <t>PCB87</t>
  </si>
  <si>
    <t>PCB95</t>
  </si>
  <si>
    <t>PCB99</t>
  </si>
  <si>
    <t>PCB101/90</t>
  </si>
  <si>
    <t>PCB104</t>
  </si>
  <si>
    <t>PCB105</t>
  </si>
  <si>
    <t>PCB110</t>
  </si>
  <si>
    <t>PCB114</t>
  </si>
  <si>
    <t>PCB118</t>
  </si>
  <si>
    <t>PCB123</t>
  </si>
  <si>
    <t>PCB138</t>
  </si>
  <si>
    <t>PCB141</t>
  </si>
  <si>
    <t>PCB149</t>
  </si>
  <si>
    <t>PCB151</t>
  </si>
  <si>
    <t>PCB153</t>
  </si>
  <si>
    <t>PCB155</t>
  </si>
  <si>
    <t>PCB157</t>
  </si>
  <si>
    <t>PCB156</t>
  </si>
  <si>
    <t>PCB158</t>
  </si>
  <si>
    <t>PCB167</t>
  </si>
  <si>
    <t>PCB170</t>
  </si>
  <si>
    <t>PCB174</t>
  </si>
  <si>
    <t>PCB180</t>
  </si>
  <si>
    <t>PCB183</t>
  </si>
  <si>
    <t>PCB187</t>
  </si>
  <si>
    <t>PCB188</t>
  </si>
  <si>
    <t>PCB189</t>
  </si>
  <si>
    <t>PCB194</t>
  </si>
  <si>
    <t>PCB199</t>
  </si>
  <si>
    <t>PCB203</t>
  </si>
  <si>
    <t>SPCB</t>
  </si>
  <si>
    <t>SumPCB7</t>
  </si>
  <si>
    <t>trans-Chlordane</t>
  </si>
  <si>
    <t>cis-Chlordane</t>
  </si>
  <si>
    <t>o,p__DDE</t>
  </si>
  <si>
    <t>p,p_-DDE</t>
  </si>
  <si>
    <t>o,p_-DDD</t>
  </si>
  <si>
    <t>p,p_-DDD</t>
  </si>
  <si>
    <t>o,p_-DDT</t>
  </si>
  <si>
    <t>p,p_-DDT</t>
  </si>
  <si>
    <t>SumDDT</t>
  </si>
  <si>
    <t>SumChlordanes</t>
  </si>
  <si>
    <t>PCB6</t>
  </si>
  <si>
    <t>DL-PCBs, ng/g ww</t>
  </si>
  <si>
    <t xml:space="preserve"> SUM 105, 114, 118, 123, 156, 157,167 and 189</t>
  </si>
  <si>
    <t>Non/mono-ortho-PCBs not analysed: 77, 81, 126, 169.</t>
  </si>
  <si>
    <t>PCB54</t>
  </si>
  <si>
    <r>
      <rPr>
        <b/>
        <sz val="11"/>
        <color theme="1"/>
        <rFont val="Symbol"/>
        <family val="1"/>
      </rPr>
      <t>S</t>
    </r>
    <r>
      <rPr>
        <b/>
        <sz val="11"/>
        <color theme="1"/>
        <rFont val="Calibri"/>
        <family val="2"/>
        <scheme val="minor"/>
      </rPr>
      <t>PCB</t>
    </r>
  </si>
  <si>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Calibri"/>
        <family val="2"/>
        <scheme val="minor"/>
      </rPr>
      <t>PCB7</t>
    </r>
  </si>
  <si>
    <t>Y-Chlordane</t>
  </si>
  <si>
    <t>a-Chlordane</t>
  </si>
  <si>
    <t>Trans:Cis-chlordane (y:a)</t>
  </si>
  <si>
    <t>-</t>
  </si>
  <si>
    <t>PeeledKshripm1</t>
  </si>
  <si>
    <t>PeeledKshripm2</t>
  </si>
  <si>
    <t xml:space="preserve"> detects (f)</t>
  </si>
  <si>
    <t>detects (%)</t>
  </si>
  <si>
    <t>Y(trans)-Chlordane</t>
  </si>
  <si>
    <t>a(cis)-Chlordane</t>
  </si>
  <si>
    <t>All unpeeled shrimp</t>
  </si>
  <si>
    <t>median all unpeeled shrimp</t>
  </si>
  <si>
    <t>All peeled shrimp</t>
  </si>
  <si>
    <t>median all peeled shrimp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</si>
</sst>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k_r_-;\-* #,##0.00\ _k_r_-;_-* &quot;-&quot;??\ _k_r_-;_-@_-"/>
    <numFmt numFmtId="165" formatCode="_-* #,##0.0\ _k_r_-;\-* #,##0.0\ _k_r_-;_-* &quot;-&quot;??\ _k_r_-;_-@_-"/>
    <numFmt numFmtId="166" formatCode="_-* #,##0\ _k_r_-;\-* #,##0\ _k_r_-;_-* &quot;-&quot;??\ _k_r_-;_-@_-"/>
    <numFmt numFmtId="167" formatCode="_-* #,##0.0\ _k_r_-;\-* #,##0.0\ _k_r_-;_-* &quot;-&quot;?\ _k_r_-;_-@_-"/>
    <numFmt numFmtId="168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595959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Symbol"/>
      <family val="1"/>
    </font>
    <font>
      <b/>
      <sz val="12"/>
      <name val="Calibri"/>
      <family val="2"/>
    </font>
    <font>
      <sz val="11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3" fillId="0" borderId="0" xfId="0" applyFont="1"/>
    <xf numFmtId="0" fontId="0" fillId="2" borderId="0" xfId="0" applyFill="1"/>
    <xf numFmtId="1" fontId="0" fillId="0" borderId="0" xfId="18" applyNumberFormat="1" applyFont="1"/>
    <xf numFmtId="165" fontId="0" fillId="0" borderId="0" xfId="18" applyNumberFormat="1" applyFont="1"/>
    <xf numFmtId="166" fontId="0" fillId="0" borderId="0" xfId="18" applyNumberFormat="1" applyFont="1"/>
    <xf numFmtId="0" fontId="5" fillId="0" borderId="0" xfId="0" applyFont="1" applyAlignment="1">
      <alignment horizontal="center" vertical="center" readingOrder="1"/>
    </xf>
    <xf numFmtId="0" fontId="0" fillId="0" borderId="0" xfId="0" applyAlignment="1">
      <alignment horizontal="left" indent="2"/>
    </xf>
    <xf numFmtId="164" fontId="0" fillId="0" borderId="0" xfId="18" applyFont="1"/>
    <xf numFmtId="167" fontId="0" fillId="0" borderId="0" xfId="0" applyNumberFormat="1"/>
    <xf numFmtId="165" fontId="0" fillId="0" borderId="0" xfId="0" applyNumberFormat="1"/>
    <xf numFmtId="166" fontId="3" fillId="0" borderId="0" xfId="18" applyNumberFormat="1" applyFont="1"/>
    <xf numFmtId="0" fontId="3" fillId="3" borderId="0" xfId="0" applyFont="1" applyFill="1"/>
    <xf numFmtId="166" fontId="0" fillId="0" borderId="0" xfId="0" applyNumberFormat="1"/>
    <xf numFmtId="166" fontId="0" fillId="0" borderId="0" xfId="18" applyNumberFormat="1" applyFont="1"/>
    <xf numFmtId="0" fontId="3" fillId="3" borderId="0" xfId="0" applyFont="1" applyFill="1" applyBorder="1"/>
    <xf numFmtId="0" fontId="3" fillId="0" borderId="0" xfId="0" applyFont="1" applyFill="1"/>
    <xf numFmtId="0" fontId="3" fillId="0" borderId="1" xfId="0" applyFont="1" applyBorder="1"/>
    <xf numFmtId="1" fontId="0" fillId="0" borderId="0" xfId="0" applyNumberFormat="1"/>
    <xf numFmtId="1" fontId="3" fillId="0" borderId="0" xfId="0" applyNumberFormat="1" applyFont="1"/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/>
    <xf numFmtId="2" fontId="3" fillId="0" borderId="0" xfId="0" applyNumberFormat="1" applyFont="1" applyBorder="1"/>
    <xf numFmtId="0" fontId="0" fillId="0" borderId="0" xfId="0" applyBorder="1"/>
    <xf numFmtId="0" fontId="0" fillId="4" borderId="0" xfId="0" applyFont="1" applyFill="1" applyBorder="1"/>
    <xf numFmtId="2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6" fontId="0" fillId="0" borderId="0" xfId="18" applyNumberFormat="1" applyFont="1" applyBorder="1"/>
    <xf numFmtId="0" fontId="0" fillId="0" borderId="0" xfId="0" applyFont="1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/>
    <xf numFmtId="164" fontId="0" fillId="0" borderId="0" xfId="18" applyNumberFormat="1" applyFont="1" applyBorder="1"/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0" fillId="0" borderId="0" xfId="0" applyNumberFormat="1" applyBorder="1"/>
    <xf numFmtId="0" fontId="0" fillId="0" borderId="1" xfId="0" applyFon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4" borderId="1" xfId="0" applyFont="1" applyFill="1" applyBorder="1"/>
    <xf numFmtId="0" fontId="0" fillId="0" borderId="1" xfId="0" applyBorder="1" applyAlignment="1">
      <alignment horizontal="center"/>
    </xf>
    <xf numFmtId="2" fontId="0" fillId="0" borderId="0" xfId="0" applyNumberFormat="1"/>
    <xf numFmtId="168" fontId="0" fillId="0" borderId="0" xfId="0" applyNumberFormat="1"/>
    <xf numFmtId="0" fontId="3" fillId="5" borderId="1" xfId="0" applyFont="1" applyFill="1" applyBorder="1"/>
    <xf numFmtId="0" fontId="3" fillId="5" borderId="0" xfId="0" applyFont="1" applyFill="1"/>
    <xf numFmtId="166" fontId="3" fillId="5" borderId="0" xfId="18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PCB7 pg/g ww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'ww PCB OC'!$A$39</c:f>
              <c:strCache>
                <c:ptCount val="1"/>
                <c:pt idx="0">
                  <c:v>K shrimp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OC'!$B$39:$H$39</c:f>
              <c:numCache/>
            </c:numRef>
          </c:val>
          <c:shape val="box"/>
        </c:ser>
        <c:ser>
          <c:idx val="2"/>
          <c:order val="1"/>
          <c:tx>
            <c:strRef>
              <c:f>'ww PCB OC'!$A$41</c:f>
              <c:strCache>
                <c:ptCount val="1"/>
                <c:pt idx="0">
                  <c:v>M shrimp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OC'!$B$41:$H$41</c:f>
              <c:numCache/>
            </c:numRef>
          </c:val>
          <c:shape val="box"/>
        </c:ser>
        <c:ser>
          <c:idx val="4"/>
          <c:order val="2"/>
          <c:tx>
            <c:strRef>
              <c:f>'ww PCB OC'!$A$43</c:f>
              <c:strCache>
                <c:ptCount val="1"/>
                <c:pt idx="0">
                  <c:v>All peeled shrimps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OC'!$B$43:$H$43</c:f>
              <c:numCache/>
            </c:numRef>
          </c:val>
          <c:shape val="box"/>
        </c:ser>
        <c:ser>
          <c:idx val="5"/>
          <c:order val="3"/>
          <c:tx>
            <c:strRef>
              <c:f>'ww PCB OC'!$A$44</c:f>
              <c:strCache>
                <c:ptCount val="1"/>
                <c:pt idx="0">
                  <c:v>All unpeeled shrimps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OC'!$B$44:$H$44</c:f>
              <c:numCache/>
            </c:numRef>
          </c:val>
          <c:shape val="box"/>
        </c:ser>
        <c:ser>
          <c:idx val="6"/>
          <c:order val="4"/>
          <c:tx>
            <c:strRef>
              <c:f>'ww PCB OC'!$A$45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OC'!$B$38:$H$38</c:f>
              <c:strCache/>
            </c:strRef>
          </c:cat>
          <c:val>
            <c:numRef>
              <c:f>'ww PCB OC'!$B$45:$H$45</c:f>
              <c:numCache/>
            </c:numRef>
          </c:val>
          <c:shape val="box"/>
        </c:ser>
        <c:shape val="box"/>
        <c:axId val="14071128"/>
        <c:axId val="59531289"/>
        <c:axId val="66019554"/>
      </c:bar3D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071128"/>
        <c:crosses val="autoZero"/>
        <c:crossBetween val="between"/>
        <c:dispUnits/>
      </c:valAx>
      <c:serAx>
        <c:axId val="66019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5312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 w="25400"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sumPOP!$A$2:$A$21</c:f>
              <c:strCache/>
            </c:strRef>
          </c:cat>
          <c:val>
            <c:numRef>
              <c:f>sumPOP!$G$2:$G$21</c:f>
              <c:numCache/>
            </c:numRef>
          </c:val>
        </c:ser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771494"/>
        <c:crosses val="autoZero"/>
        <c:auto val="1"/>
        <c:lblOffset val="100"/>
        <c:noMultiLvlLbl val="0"/>
      </c:catAx>
      <c:valAx>
        <c:axId val="2771494"/>
        <c:scaling>
          <c:orientation val="minMax"/>
        </c:scaling>
        <c:axPos val="l"/>
        <c:majorGridlines/>
        <c:delete val="0"/>
        <c:numFmt formatCode="_-* #,##0.0\ _k_r_-;\-* #,##0.0\ _k_r_-;_-* &quot;-&quot;?\ _k_r_-;_-@_-" sourceLinked="1"/>
        <c:majorTickMark val="out"/>
        <c:minorTickMark val="none"/>
        <c:tickLblPos val="nextTo"/>
        <c:crossAx val="2267756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Median ng/g lw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sumPOP!$A$24</c:f>
              <c:strCache>
                <c:ptCount val="1"/>
                <c:pt idx="0">
                  <c:v>Kvænangen unpeeled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sumPOP!$B$24:$D$24</c:f>
              <c:numCache/>
            </c:numRef>
          </c:val>
        </c:ser>
        <c:ser>
          <c:idx val="1"/>
          <c:order val="1"/>
          <c:tx>
            <c:strRef>
              <c:f>sumPOP!$A$25</c:f>
              <c:strCache>
                <c:ptCount val="1"/>
                <c:pt idx="0">
                  <c:v>Malangen unpeeled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sumPOP!$B$25:$D$25</c:f>
              <c:numCache/>
            </c:numRef>
          </c:val>
        </c:ser>
        <c:ser>
          <c:idx val="2"/>
          <c:order val="2"/>
          <c:tx>
            <c:strRef>
              <c:f>sumPOP!$A$26</c:f>
              <c:strCache>
                <c:ptCount val="1"/>
                <c:pt idx="0">
                  <c:v>Kvænangen peeled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sumPOP!$B$26:$D$26</c:f>
              <c:numCache/>
            </c:numRef>
          </c:val>
        </c:ser>
        <c:ser>
          <c:idx val="3"/>
          <c:order val="3"/>
          <c:tx>
            <c:strRef>
              <c:f>sumPOP!$A$27</c:f>
              <c:strCache>
                <c:ptCount val="1"/>
                <c:pt idx="0">
                  <c:v>Malangen peeled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sumPOP!$B$27:$D$27</c:f>
              <c:numCache/>
            </c:numRef>
          </c:val>
        </c:ser>
        <c:ser>
          <c:idx val="4"/>
          <c:order val="4"/>
          <c:tx>
            <c:strRef>
              <c:f>sumPOP!$A$28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sumPOP!$B$28:$D$28</c:f>
              <c:numCache/>
            </c:numRef>
          </c:val>
        </c:ser>
        <c:ser>
          <c:idx val="5"/>
          <c:order val="5"/>
          <c:tx>
            <c:strRef>
              <c:f>sumPOP!$A$29</c:f>
              <c:strCache>
                <c:ptCount val="1"/>
                <c:pt idx="0">
                  <c:v>All unpeeled shrimps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sumPOP!$B$29:$D$29</c:f>
              <c:numCache/>
            </c:numRef>
          </c:val>
        </c:ser>
        <c:ser>
          <c:idx val="6"/>
          <c:order val="6"/>
          <c:tx>
            <c:strRef>
              <c:f>sumPOP!$A$30</c:f>
              <c:strCache>
                <c:ptCount val="1"/>
                <c:pt idx="0">
                  <c:v>All peeled shrimps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sumPOP!$B$23:$D$23</c:f>
              <c:strCache/>
            </c:strRef>
          </c:cat>
          <c:val>
            <c:numRef>
              <c:f>sumPOP!$B$30:$D$30</c:f>
              <c:numCache/>
            </c:numRef>
          </c:val>
        </c:ser>
        <c:overlap val="-27"/>
        <c:gapWidth val="219"/>
        <c:axId val="24943447"/>
        <c:axId val="23164432"/>
      </c:bar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164432"/>
        <c:crosses val="autoZero"/>
        <c:auto val="1"/>
        <c:lblOffset val="100"/>
        <c:noMultiLvlLbl val="0"/>
      </c:catAx>
      <c:valAx>
        <c:axId val="2316443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\ _k_r_-;\-* #,##0.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9434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'PFAS &gt;LOD'!$B$3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&gt;LOD'!$C$3:$N$3</c:f>
              <c:numCache/>
            </c:numRef>
          </c:val>
        </c:ser>
        <c:ser>
          <c:idx val="1"/>
          <c:order val="1"/>
          <c:tx>
            <c:strRef>
              <c:f>'PFAS &gt;LOD'!$B$4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&gt;LOD'!$C$4:$N$4</c:f>
              <c:numCache/>
            </c:numRef>
          </c:val>
        </c:ser>
        <c:ser>
          <c:idx val="2"/>
          <c:order val="2"/>
          <c:tx>
            <c:strRef>
              <c:f>'PFAS &gt;LOD'!$B$5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&gt;LOD'!$C$5:$N$5</c:f>
              <c:numCache/>
            </c:numRef>
          </c:val>
        </c:ser>
        <c:ser>
          <c:idx val="3"/>
          <c:order val="3"/>
          <c:tx>
            <c:strRef>
              <c:f>'PFAS &gt;LOD'!$B$6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&gt;LOD'!$C$6:$N$6</c:f>
              <c:numCache/>
            </c:numRef>
          </c:val>
        </c:ser>
        <c:ser>
          <c:idx val="4"/>
          <c:order val="4"/>
          <c:tx>
            <c:strRef>
              <c:f>'PFAS &gt;LOD'!$B$7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&gt;LOD'!$C$7:$N$7</c:f>
              <c:numCache/>
            </c:numRef>
          </c:val>
        </c:ser>
        <c:ser>
          <c:idx val="5"/>
          <c:order val="5"/>
          <c:tx>
            <c:strRef>
              <c:f>'PFAS &gt;LOD'!$B$8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&gt;LOD'!$C$8:$N$8</c:f>
              <c:numCache/>
            </c:numRef>
          </c:val>
        </c:ser>
        <c:ser>
          <c:idx val="6"/>
          <c:order val="6"/>
          <c:tx>
            <c:strRef>
              <c:f>'PFAS &gt;LOD'!$B$9</c:f>
              <c:strCache>
                <c:ptCount val="1"/>
                <c:pt idx="0">
                  <c:v>H1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&gt;LOD'!$C$9:$N$9</c:f>
              <c:numCache/>
            </c:numRef>
          </c:val>
        </c:ser>
        <c:ser>
          <c:idx val="7"/>
          <c:order val="7"/>
          <c:tx>
            <c:strRef>
              <c:f>'PFAS &gt;LOD'!$B$10</c:f>
              <c:strCache>
                <c:ptCount val="1"/>
                <c:pt idx="0">
                  <c:v>H2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&gt;LOD'!$C$10:$N$10</c:f>
              <c:numCache/>
            </c:numRef>
          </c:val>
        </c:ser>
        <c:ser>
          <c:idx val="8"/>
          <c:order val="8"/>
          <c:tx>
            <c:strRef>
              <c:f>'PFAS &gt;LOD'!$B$11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&gt;LOD'!$C$11:$N$11</c:f>
              <c:numCache/>
            </c:numRef>
          </c:val>
        </c:ser>
        <c:ser>
          <c:idx val="9"/>
          <c:order val="9"/>
          <c:tx>
            <c:strRef>
              <c:f>'PFAS &gt;LOD'!$B$12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&gt;LOD'!$C$12:$N$12</c:f>
              <c:numCache/>
            </c:numRef>
          </c:val>
        </c:ser>
        <c:ser>
          <c:idx val="10"/>
          <c:order val="10"/>
          <c:tx>
            <c:strRef>
              <c:f>'PFAS &gt;LOD'!$B$13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&gt;LOD'!$C$13:$N$13</c:f>
              <c:numCache/>
            </c:numRef>
          </c:val>
        </c:ser>
        <c:ser>
          <c:idx val="11"/>
          <c:order val="11"/>
          <c:tx>
            <c:strRef>
              <c:f>'PFAS &gt;LOD'!$B$14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&gt;LOD'!$C$14:$N$14</c:f>
              <c:numCache/>
            </c:numRef>
          </c:val>
        </c:ser>
        <c:ser>
          <c:idx val="12"/>
          <c:order val="12"/>
          <c:tx>
            <c:strRef>
              <c:f>'PFAS &gt;LOD'!$B$15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&gt;LOD'!$C$15:$N$15</c:f>
              <c:numCache/>
            </c:numRef>
          </c:val>
        </c:ser>
        <c:ser>
          <c:idx val="13"/>
          <c:order val="13"/>
          <c:tx>
            <c:strRef>
              <c:f>'PFAS &gt;LOD'!$B$16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&gt;LOD'!$C$16:$N$16</c:f>
              <c:numCache/>
            </c:numRef>
          </c:val>
        </c:ser>
        <c:ser>
          <c:idx val="14"/>
          <c:order val="14"/>
          <c:tx>
            <c:strRef>
              <c:f>'PFAS &gt;LOD'!$B$17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&gt;LOD'!$C$2:$N$2</c:f>
              <c:strCache/>
            </c:strRef>
          </c:cat>
          <c:val>
            <c:numRef>
              <c:f>'PFAS &gt;LOD'!$C$17:$N$17</c:f>
              <c:numCache/>
            </c:numRef>
          </c:val>
        </c:ser>
        <c:axId val="7153297"/>
        <c:axId val="64379674"/>
      </c:barChart>
      <c:catAx>
        <c:axId val="71532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5329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'PFAS &gt;LOD'!$B$3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&gt;LOD'!$C$3:$M$3</c:f>
              <c:numCache/>
            </c:numRef>
          </c:val>
        </c:ser>
        <c:ser>
          <c:idx val="1"/>
          <c:order val="1"/>
          <c:tx>
            <c:strRef>
              <c:f>'PFAS &gt;LOD'!$B$4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&gt;LOD'!$C$4:$M$4</c:f>
              <c:numCache/>
            </c:numRef>
          </c:val>
        </c:ser>
        <c:ser>
          <c:idx val="2"/>
          <c:order val="2"/>
          <c:tx>
            <c:strRef>
              <c:f>'PFAS &gt;LOD'!$B$5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&gt;LOD'!$C$5:$M$5</c:f>
              <c:numCache/>
            </c:numRef>
          </c:val>
        </c:ser>
        <c:ser>
          <c:idx val="3"/>
          <c:order val="3"/>
          <c:tx>
            <c:strRef>
              <c:f>'PFAS &gt;LOD'!$B$6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&gt;LOD'!$C$6:$M$6</c:f>
              <c:numCache/>
            </c:numRef>
          </c:val>
        </c:ser>
        <c:ser>
          <c:idx val="4"/>
          <c:order val="4"/>
          <c:tx>
            <c:strRef>
              <c:f>'PFAS &gt;LOD'!$B$7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&gt;LOD'!$C$7:$M$7</c:f>
              <c:numCache/>
            </c:numRef>
          </c:val>
        </c:ser>
        <c:ser>
          <c:idx val="5"/>
          <c:order val="5"/>
          <c:tx>
            <c:strRef>
              <c:f>'PFAS &gt;LOD'!$B$8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&gt;LOD'!$C$8:$M$8</c:f>
              <c:numCache/>
            </c:numRef>
          </c:val>
        </c:ser>
        <c:ser>
          <c:idx val="6"/>
          <c:order val="6"/>
          <c:tx>
            <c:strRef>
              <c:f>'PFAS &gt;LOD'!$B$9</c:f>
              <c:strCache>
                <c:ptCount val="1"/>
                <c:pt idx="0">
                  <c:v>H1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&gt;LOD'!$C$9:$M$9</c:f>
              <c:numCache/>
            </c:numRef>
          </c:val>
        </c:ser>
        <c:ser>
          <c:idx val="7"/>
          <c:order val="7"/>
          <c:tx>
            <c:strRef>
              <c:f>'PFAS &gt;LOD'!$B$10</c:f>
              <c:strCache>
                <c:ptCount val="1"/>
                <c:pt idx="0">
                  <c:v>H2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&gt;LOD'!$C$10:$M$10</c:f>
              <c:numCache/>
            </c:numRef>
          </c:val>
        </c:ser>
        <c:ser>
          <c:idx val="8"/>
          <c:order val="8"/>
          <c:tx>
            <c:strRef>
              <c:f>'PFAS &gt;LOD'!$B$11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&gt;LOD'!$C$11:$M$11</c:f>
              <c:numCache/>
            </c:numRef>
          </c:val>
        </c:ser>
        <c:ser>
          <c:idx val="9"/>
          <c:order val="9"/>
          <c:tx>
            <c:strRef>
              <c:f>'PFAS &gt;LOD'!$B$12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&gt;LOD'!$C$12:$M$12</c:f>
              <c:numCache/>
            </c:numRef>
          </c:val>
        </c:ser>
        <c:ser>
          <c:idx val="10"/>
          <c:order val="10"/>
          <c:tx>
            <c:strRef>
              <c:f>'PFAS &gt;LOD'!$B$13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&gt;LOD'!$C$13:$M$13</c:f>
              <c:numCache/>
            </c:numRef>
          </c:val>
        </c:ser>
        <c:ser>
          <c:idx val="11"/>
          <c:order val="11"/>
          <c:tx>
            <c:strRef>
              <c:f>'PFAS &gt;LOD'!$B$14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&gt;LOD'!$C$14:$M$14</c:f>
              <c:numCache/>
            </c:numRef>
          </c:val>
        </c:ser>
        <c:ser>
          <c:idx val="12"/>
          <c:order val="12"/>
          <c:tx>
            <c:strRef>
              <c:f>'PFAS &gt;LOD'!$B$15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&gt;LOD'!$C$15:$M$15</c:f>
              <c:numCache/>
            </c:numRef>
          </c:val>
        </c:ser>
        <c:ser>
          <c:idx val="13"/>
          <c:order val="13"/>
          <c:tx>
            <c:strRef>
              <c:f>'PFAS &gt;LOD'!$B$16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&gt;LOD'!$C$16:$M$16</c:f>
              <c:numCache/>
            </c:numRef>
          </c:val>
        </c:ser>
        <c:ser>
          <c:idx val="14"/>
          <c:order val="14"/>
          <c:tx>
            <c:strRef>
              <c:f>'PFAS &gt;LOD'!$B$17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&gt;LOD'!$C$2:$M$2</c:f>
              <c:strCache/>
            </c:strRef>
          </c:cat>
          <c:val>
            <c:numRef>
              <c:f>'PFAS &gt;LOD'!$C$17:$M$17</c:f>
              <c:numCache/>
            </c:numRef>
          </c:val>
        </c:ser>
        <c:axId val="42546155"/>
        <c:axId val="47371076"/>
      </c:barChart>
      <c:catAx>
        <c:axId val="425461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461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AveKvæ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&gt;LOD'!$C$20:$M$20</c:f>
              <c:numCache/>
            </c:numRef>
          </c:val>
        </c:ser>
        <c:ser>
          <c:idx val="4"/>
          <c:order val="1"/>
          <c:tx>
            <c:v>MedKvæ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&gt;LOD'!$C$21:$M$21</c:f>
              <c:numCache/>
            </c:numRef>
          </c:val>
        </c:ser>
        <c:ser>
          <c:idx val="5"/>
          <c:order val="2"/>
          <c:tx>
            <c:v>AveMal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&gt;LOD'!$C$24:$M$24</c:f>
              <c:numCache/>
            </c:numRef>
          </c:val>
        </c:ser>
        <c:ser>
          <c:idx val="2"/>
          <c:order val="3"/>
          <c:tx>
            <c:v>MedMal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&gt;LOD'!$C$25:$M$25</c:f>
              <c:numCache/>
            </c:numRef>
          </c:val>
        </c:ser>
        <c:axId val="23686501"/>
        <c:axId val="11851918"/>
      </c:barChart>
      <c:catAx>
        <c:axId val="236865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368650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'PFAS &gt;LOD'!$B$21</c:f>
              <c:strCache>
                <c:ptCount val="1"/>
                <c:pt idx="0">
                  <c:v>Kshrimp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&gt;LOD'!$C$21:$M$21</c:f>
              <c:numCache/>
            </c:numRef>
          </c:val>
        </c:ser>
        <c:ser>
          <c:idx val="1"/>
          <c:order val="1"/>
          <c:tx>
            <c:strRef>
              <c:f>'PFAS &gt;LOD'!$B$25</c:f>
              <c:strCache>
                <c:ptCount val="1"/>
                <c:pt idx="0">
                  <c:v>Mshrimp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&gt;LOD'!$C$25:$M$25</c:f>
              <c:numCache/>
            </c:numRef>
          </c:val>
        </c:ser>
        <c:ser>
          <c:idx val="2"/>
          <c:order val="2"/>
          <c:tx>
            <c:strRef>
              <c:f>'PFAS &gt;LOD'!$B$30</c:f>
              <c:strCache>
                <c:ptCount val="1"/>
                <c:pt idx="0">
                  <c:v>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'PFAS &gt;LOD'!$C$19:$M$19</c:f>
              <c:strCache/>
            </c:strRef>
          </c:cat>
          <c:val>
            <c:numRef>
              <c:f>'PFAS &gt;LOD'!$C$30:$M$30</c:f>
              <c:numCache/>
            </c:numRef>
          </c:val>
        </c:ser>
        <c:axId val="39558399"/>
        <c:axId val="20481272"/>
      </c:barChart>
      <c:catAx>
        <c:axId val="395583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955839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PFAS halibut and shrimps pg/g ww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'PFAS &gt;LOD'!$B$21</c:f>
              <c:strCache>
                <c:ptCount val="1"/>
                <c:pt idx="0">
                  <c:v>Kshrimp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'PFAS &gt;LOD'!$C$19:$M$19</c:f>
              <c:strCache/>
            </c:strRef>
          </c:cat>
          <c:val>
            <c:numRef>
              <c:f>'PFAS &gt;LOD'!$C$21:$M$21</c:f>
              <c:numCache/>
            </c:numRef>
          </c:val>
        </c:ser>
        <c:ser>
          <c:idx val="1"/>
          <c:order val="1"/>
          <c:tx>
            <c:strRef>
              <c:f>'PFAS &gt;LOD'!$B$25</c:f>
              <c:strCache>
                <c:ptCount val="1"/>
                <c:pt idx="0">
                  <c:v>Mshrimp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'PFAS &gt;LOD'!$C$19:$M$19</c:f>
              <c:strCache/>
            </c:strRef>
          </c:cat>
          <c:val>
            <c:numRef>
              <c:f>'PFAS &gt;LOD'!$C$25:$M$25</c:f>
              <c:numCache/>
            </c:numRef>
          </c:val>
        </c:ser>
        <c:ser>
          <c:idx val="2"/>
          <c:order val="2"/>
          <c:tx>
            <c:strRef>
              <c:f>'PFAS &gt;LOD'!$B$30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stdErr"/>
            <c:noEndCap val="0"/>
            <c:spPr>
              <a:ln w="9525" cap="flat" cmpd="sng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</c:spPr>
          </c:errBars>
          <c:cat>
            <c:strRef>
              <c:f>'PFAS &gt;LOD'!$C$19:$M$19</c:f>
              <c:strCache/>
            </c:strRef>
          </c:cat>
          <c:val>
            <c:numRef>
              <c:f>'PFAS &gt;LOD'!$C$30:$M$30</c:f>
              <c:numCache/>
            </c:numRef>
          </c:val>
        </c:ser>
        <c:overlap val="-27"/>
        <c:gapWidth val="219"/>
        <c:axId val="50113721"/>
        <c:axId val="48370306"/>
      </c:bar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  <c:min val="0"/>
        </c:scaling>
        <c:axPos val="l"/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1137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pesticides pg/g ww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'ww PCB OC'!$A$29</c:f>
              <c:strCache>
                <c:ptCount val="1"/>
                <c:pt idx="0">
                  <c:v>K shrimp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OC'!$B$29:$J$29</c:f>
              <c:numCache/>
            </c:numRef>
          </c:val>
          <c:shape val="box"/>
        </c:ser>
        <c:ser>
          <c:idx val="1"/>
          <c:order val="1"/>
          <c:tx>
            <c:strRef>
              <c:f>'ww PCB OC'!$A$30</c:f>
              <c:strCache>
                <c:ptCount val="1"/>
                <c:pt idx="0">
                  <c:v>K peeled shrimp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OC'!$B$30:$J$30</c:f>
              <c:numCache/>
            </c:numRef>
          </c:val>
          <c:shape val="box"/>
        </c:ser>
        <c:ser>
          <c:idx val="2"/>
          <c:order val="2"/>
          <c:tx>
            <c:strRef>
              <c:f>'ww PCB OC'!$A$31</c:f>
              <c:strCache>
                <c:ptCount val="1"/>
                <c:pt idx="0">
                  <c:v>M shrimp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OC'!$B$31:$J$31</c:f>
              <c:numCache/>
            </c:numRef>
          </c:val>
          <c:shape val="box"/>
        </c:ser>
        <c:ser>
          <c:idx val="3"/>
          <c:order val="3"/>
          <c:tx>
            <c:strRef>
              <c:f>'ww PCB OC'!$A$32</c:f>
              <c:strCache>
                <c:ptCount val="1"/>
                <c:pt idx="0">
                  <c:v>M peeled shrimp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OC'!$B$32:$J$32</c:f>
              <c:numCache/>
            </c:numRef>
          </c:val>
          <c:shape val="box"/>
        </c:ser>
        <c:ser>
          <c:idx val="4"/>
          <c:order val="4"/>
          <c:tx>
            <c:strRef>
              <c:f>'ww PCB OC'!$A$33</c:f>
              <c:strCache>
                <c:ptCount val="1"/>
                <c:pt idx="0">
                  <c:v>All peeled shrimps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OC'!$B$33:$J$33</c:f>
              <c:numCache/>
            </c:numRef>
          </c:val>
          <c:shape val="box"/>
        </c:ser>
        <c:ser>
          <c:idx val="5"/>
          <c:order val="5"/>
          <c:tx>
            <c:strRef>
              <c:f>'ww PCB OC'!$A$34</c:f>
              <c:strCache>
                <c:ptCount val="1"/>
                <c:pt idx="0">
                  <c:v>All unpeeled shrimps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OC'!$B$34:$J$34</c:f>
              <c:numCache/>
            </c:numRef>
          </c:val>
          <c:shape val="box"/>
        </c:ser>
        <c:ser>
          <c:idx val="6"/>
          <c:order val="6"/>
          <c:tx>
            <c:strRef>
              <c:f>'ww PCB OC'!$A$35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'ww PCB OC'!$B$28:$J$28</c:f>
              <c:strCache/>
            </c:strRef>
          </c:cat>
          <c:val>
            <c:numRef>
              <c:f>'ww PCB OC'!$B$35:$J$35</c:f>
              <c:numCache/>
            </c:numRef>
          </c:val>
          <c:shape val="box"/>
        </c:ser>
        <c:shape val="box"/>
        <c:axId val="57305075"/>
        <c:axId val="45983628"/>
        <c:axId val="11199469"/>
      </c:bar3D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305075"/>
        <c:crosses val="autoZero"/>
        <c:crossBetween val="between"/>
        <c:dispUnits/>
      </c:valAx>
      <c:serAx>
        <c:axId val="1119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9836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75"/>
          <c:y val="0.01475"/>
          <c:w val="0.8735"/>
          <c:h val="0.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'lw PCB OC'!$B$24</c:f>
              <c:strCache>
                <c:ptCount val="1"/>
                <c:pt idx="0">
                  <c:v>PCB18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OC'!$B$31:$B$35</c:f>
              <c:numCache/>
            </c:numRef>
          </c:val>
        </c:ser>
        <c:ser>
          <c:idx val="2"/>
          <c:order val="1"/>
          <c:tx>
            <c:strRef>
              <c:f>'lw PCB OC'!$C$24</c:f>
              <c:strCache>
                <c:ptCount val="1"/>
                <c:pt idx="0">
                  <c:v>PCB22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OC'!$C$31:$C$35</c:f>
              <c:numCache/>
            </c:numRef>
          </c:val>
        </c:ser>
        <c:ser>
          <c:idx val="3"/>
          <c:order val="2"/>
          <c:tx>
            <c:strRef>
              <c:f>'lw PCB OC'!$D$24</c:f>
              <c:strCache>
                <c:ptCount val="1"/>
                <c:pt idx="0">
                  <c:v>PCB28/31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OC'!$D$31:$D$35</c:f>
              <c:numCache/>
            </c:numRef>
          </c:val>
        </c:ser>
        <c:ser>
          <c:idx val="4"/>
          <c:order val="3"/>
          <c:tx>
            <c:strRef>
              <c:f>'lw PCB OC'!$E$24</c:f>
              <c:strCache>
                <c:ptCount val="1"/>
                <c:pt idx="0">
                  <c:v>PCB41/64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OC'!$E$31:$E$35</c:f>
              <c:numCache/>
            </c:numRef>
          </c:val>
        </c:ser>
        <c:ser>
          <c:idx val="5"/>
          <c:order val="4"/>
          <c:tx>
            <c:strRef>
              <c:f>'lw PCB OC'!$F$24</c:f>
              <c:strCache>
                <c:ptCount val="1"/>
                <c:pt idx="0">
                  <c:v>PCB44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OC'!$F$31:$F$35</c:f>
              <c:numCache/>
            </c:numRef>
          </c:val>
        </c:ser>
        <c:ser>
          <c:idx val="0"/>
          <c:order val="5"/>
          <c:tx>
            <c:strRef>
              <c:f>'lw PCB OC'!$G$24</c:f>
              <c:strCache>
                <c:ptCount val="1"/>
                <c:pt idx="0">
                  <c:v>PCB49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OC'!$G$31:$G$35</c:f>
              <c:numCache/>
            </c:numRef>
          </c:val>
        </c:ser>
        <c:ser>
          <c:idx val="6"/>
          <c:order val="6"/>
          <c:tx>
            <c:strRef>
              <c:f>'lw PCB OC'!$H$24</c:f>
              <c:strCache>
                <c:ptCount val="1"/>
                <c:pt idx="0">
                  <c:v>PCB52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OC'!$H$31:$H$35</c:f>
              <c:numCache/>
            </c:numRef>
          </c:val>
        </c:ser>
        <c:ser>
          <c:idx val="8"/>
          <c:order val="7"/>
          <c:tx>
            <c:strRef>
              <c:f>'lw PCB OC'!$J$24</c:f>
              <c:strCache>
                <c:ptCount val="1"/>
                <c:pt idx="0">
                  <c:v>PCB60/56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OC'!$J$31:$J$35</c:f>
              <c:numCache/>
            </c:numRef>
          </c:val>
        </c:ser>
        <c:ser>
          <c:idx val="9"/>
          <c:order val="8"/>
          <c:tx>
            <c:strRef>
              <c:f>'lw PCB OC'!$K$24</c:f>
              <c:strCache>
                <c:ptCount val="1"/>
                <c:pt idx="0">
                  <c:v>PCB70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OC'!$K$31:$K$35</c:f>
              <c:numCache/>
            </c:numRef>
          </c:val>
        </c:ser>
        <c:ser>
          <c:idx val="10"/>
          <c:order val="9"/>
          <c:tx>
            <c:strRef>
              <c:f>'lw PCB OC'!$L$24</c:f>
              <c:strCache>
                <c:ptCount val="1"/>
                <c:pt idx="0">
                  <c:v>PCB74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OC'!$L$31:$L$35</c:f>
              <c:numCache/>
            </c:numRef>
          </c:val>
        </c:ser>
        <c:ser>
          <c:idx val="11"/>
          <c:order val="10"/>
          <c:tx>
            <c:strRef>
              <c:f>'lw PCB OC'!$M$24</c:f>
              <c:strCache>
                <c:ptCount val="1"/>
                <c:pt idx="0">
                  <c:v>PCB87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OC'!$M$31:$M$35</c:f>
              <c:numCache/>
            </c:numRef>
          </c:val>
        </c:ser>
        <c:ser>
          <c:idx val="12"/>
          <c:order val="11"/>
          <c:tx>
            <c:strRef>
              <c:f>'lw PCB OC'!$N$24</c:f>
              <c:strCache>
                <c:ptCount val="1"/>
                <c:pt idx="0">
                  <c:v>PCB95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OC'!$N$31:$N$35</c:f>
              <c:numCache/>
            </c:numRef>
          </c:val>
        </c:ser>
        <c:ser>
          <c:idx val="13"/>
          <c:order val="12"/>
          <c:tx>
            <c:strRef>
              <c:f>'lw PCB OC'!$O$24</c:f>
              <c:strCache>
                <c:ptCount val="1"/>
                <c:pt idx="0">
                  <c:v>PCB99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OC'!$O$31:$O$35</c:f>
              <c:numCache/>
            </c:numRef>
          </c:val>
        </c:ser>
        <c:ser>
          <c:idx val="14"/>
          <c:order val="13"/>
          <c:tx>
            <c:strRef>
              <c:f>'lw PCB OC'!$P$24</c:f>
              <c:strCache>
                <c:ptCount val="1"/>
                <c:pt idx="0">
                  <c:v>PCB101/90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OC'!$P$31:$P$35</c:f>
              <c:numCache/>
            </c:numRef>
          </c:val>
        </c:ser>
        <c:ser>
          <c:idx val="15"/>
          <c:order val="14"/>
          <c:tx>
            <c:strRef>
              <c:f>'lw PCB OC'!$Q$24</c:f>
              <c:strCache>
                <c:ptCount val="1"/>
                <c:pt idx="0">
                  <c:v>PCB104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OC'!$Q$31:$Q$35</c:f>
              <c:numCache/>
            </c:numRef>
          </c:val>
        </c:ser>
        <c:ser>
          <c:idx val="16"/>
          <c:order val="15"/>
          <c:tx>
            <c:strRef>
              <c:f>'lw PCB OC'!$R$24</c:f>
              <c:strCache>
                <c:ptCount val="1"/>
                <c:pt idx="0">
                  <c:v>PCB105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OC'!$R$31:$R$35</c:f>
              <c:numCache/>
            </c:numRef>
          </c:val>
        </c:ser>
        <c:ser>
          <c:idx val="17"/>
          <c:order val="16"/>
          <c:tx>
            <c:strRef>
              <c:f>'lw PCB OC'!$S$24</c:f>
              <c:strCache>
                <c:ptCount val="1"/>
                <c:pt idx="0">
                  <c:v>PCB110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OC'!$S$31:$S$35</c:f>
              <c:numCache/>
            </c:numRef>
          </c:val>
        </c:ser>
        <c:ser>
          <c:idx val="18"/>
          <c:order val="17"/>
          <c:tx>
            <c:strRef>
              <c:f>'lw PCB OC'!$T$24</c:f>
              <c:strCache>
                <c:ptCount val="1"/>
                <c:pt idx="0">
                  <c:v>PCB114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OC'!$T$31:$T$35</c:f>
              <c:numCache/>
            </c:numRef>
          </c:val>
        </c:ser>
        <c:ser>
          <c:idx val="19"/>
          <c:order val="18"/>
          <c:tx>
            <c:strRef>
              <c:f>'lw PCB OC'!$U$24</c:f>
              <c:strCache>
                <c:ptCount val="1"/>
                <c:pt idx="0">
                  <c:v>PCB118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OC'!$U$31:$U$35</c:f>
              <c:numCache/>
            </c:numRef>
          </c:val>
        </c:ser>
        <c:ser>
          <c:idx val="20"/>
          <c:order val="19"/>
          <c:tx>
            <c:strRef>
              <c:f>'lw PCB OC'!$V$24</c:f>
              <c:strCache>
                <c:ptCount val="1"/>
                <c:pt idx="0">
                  <c:v>PCB123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OC'!$V$31:$V$35</c:f>
              <c:numCache/>
            </c:numRef>
          </c:val>
        </c:ser>
        <c:ser>
          <c:idx val="21"/>
          <c:order val="20"/>
          <c:tx>
            <c:strRef>
              <c:f>'lw PCB OC'!$W$24</c:f>
              <c:strCache>
                <c:ptCount val="1"/>
                <c:pt idx="0">
                  <c:v>PCB138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OC'!$W$31:$W$35</c:f>
              <c:numCache/>
            </c:numRef>
          </c:val>
        </c:ser>
        <c:ser>
          <c:idx val="22"/>
          <c:order val="21"/>
          <c:tx>
            <c:strRef>
              <c:f>'lw PCB OC'!$X$24</c:f>
              <c:strCache>
                <c:ptCount val="1"/>
                <c:pt idx="0">
                  <c:v>PCB141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OC'!$X$31:$X$35</c:f>
              <c:numCache/>
            </c:numRef>
          </c:val>
        </c:ser>
        <c:ser>
          <c:idx val="23"/>
          <c:order val="22"/>
          <c:tx>
            <c:strRef>
              <c:f>'lw PCB OC'!$Y$24</c:f>
              <c:strCache>
                <c:ptCount val="1"/>
                <c:pt idx="0">
                  <c:v>PCB149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OC'!$Y$31:$Y$35</c:f>
              <c:numCache/>
            </c:numRef>
          </c:val>
        </c:ser>
        <c:ser>
          <c:idx val="24"/>
          <c:order val="23"/>
          <c:tx>
            <c:strRef>
              <c:f>'lw PCB OC'!$Z$24</c:f>
              <c:strCache>
                <c:ptCount val="1"/>
                <c:pt idx="0">
                  <c:v>PCB151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OC'!$Z$31:$Z$35</c:f>
              <c:numCache/>
            </c:numRef>
          </c:val>
        </c:ser>
        <c:ser>
          <c:idx val="25"/>
          <c:order val="24"/>
          <c:tx>
            <c:strRef>
              <c:f>'lw PCB OC'!$AA$24</c:f>
              <c:strCache>
                <c:ptCount val="1"/>
                <c:pt idx="0">
                  <c:v>PCB153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OC'!$AA$31:$AA$35</c:f>
              <c:numCache/>
            </c:numRef>
          </c:val>
        </c:ser>
        <c:ser>
          <c:idx val="26"/>
          <c:order val="25"/>
          <c:tx>
            <c:strRef>
              <c:f>'lw PCB OC'!$AB$24</c:f>
              <c:strCache>
                <c:ptCount val="1"/>
                <c:pt idx="0">
                  <c:v>PCB155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OC'!$AB$31:$AB$35</c:f>
              <c:numCache/>
            </c:numRef>
          </c:val>
        </c:ser>
        <c:ser>
          <c:idx val="27"/>
          <c:order val="26"/>
          <c:tx>
            <c:strRef>
              <c:f>'lw PCB OC'!$AC$24</c:f>
              <c:strCache>
                <c:ptCount val="1"/>
                <c:pt idx="0">
                  <c:v>PCB157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OC'!$AC$31:$AC$35</c:f>
              <c:numCache/>
            </c:numRef>
          </c:val>
        </c:ser>
        <c:ser>
          <c:idx val="28"/>
          <c:order val="27"/>
          <c:tx>
            <c:strRef>
              <c:f>'lw PCB OC'!$AD$24</c:f>
              <c:strCache>
                <c:ptCount val="1"/>
                <c:pt idx="0">
                  <c:v>PCB156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OC'!$AD$31:$AD$35</c:f>
              <c:numCache/>
            </c:numRef>
          </c:val>
        </c:ser>
        <c:ser>
          <c:idx val="29"/>
          <c:order val="28"/>
          <c:tx>
            <c:strRef>
              <c:f>'lw PCB OC'!$AE$24</c:f>
              <c:strCache>
                <c:ptCount val="1"/>
                <c:pt idx="0">
                  <c:v>PCB158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OC'!$AE$31:$AE$35</c:f>
              <c:numCache/>
            </c:numRef>
          </c:val>
        </c:ser>
        <c:ser>
          <c:idx val="30"/>
          <c:order val="29"/>
          <c:tx>
            <c:strRef>
              <c:f>'lw PCB OC'!$AF$24</c:f>
              <c:strCache>
                <c:ptCount val="1"/>
                <c:pt idx="0">
                  <c:v>PCB167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OC'!$AF$31:$AF$35</c:f>
              <c:numCache/>
            </c:numRef>
          </c:val>
        </c:ser>
        <c:ser>
          <c:idx val="31"/>
          <c:order val="30"/>
          <c:tx>
            <c:strRef>
              <c:f>'lw PCB OC'!$AG$24</c:f>
              <c:strCache>
                <c:ptCount val="1"/>
                <c:pt idx="0">
                  <c:v>PCB170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OC'!$AG$31:$AG$35</c:f>
              <c:numCache/>
            </c:numRef>
          </c:val>
        </c:ser>
        <c:ser>
          <c:idx val="32"/>
          <c:order val="31"/>
          <c:tx>
            <c:strRef>
              <c:f>'lw PCB OC'!$AH$24</c:f>
              <c:strCache>
                <c:ptCount val="1"/>
                <c:pt idx="0">
                  <c:v>PCB174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OC'!$AH$31:$AH$35</c:f>
              <c:numCache/>
            </c:numRef>
          </c:val>
        </c:ser>
        <c:ser>
          <c:idx val="33"/>
          <c:order val="32"/>
          <c:tx>
            <c:strRef>
              <c:f>'lw PCB OC'!$AI$24</c:f>
              <c:strCache>
                <c:ptCount val="1"/>
                <c:pt idx="0">
                  <c:v>PCB180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OC'!$AI$31:$AI$35</c:f>
              <c:numCache/>
            </c:numRef>
          </c:val>
        </c:ser>
        <c:ser>
          <c:idx val="34"/>
          <c:order val="33"/>
          <c:tx>
            <c:strRef>
              <c:f>'lw PCB OC'!$AJ$24</c:f>
              <c:strCache>
                <c:ptCount val="1"/>
                <c:pt idx="0">
                  <c:v>PCB183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OC'!$AJ$31:$AJ$35</c:f>
              <c:numCache/>
            </c:numRef>
          </c:val>
        </c:ser>
        <c:ser>
          <c:idx val="35"/>
          <c:order val="34"/>
          <c:tx>
            <c:strRef>
              <c:f>'lw PCB OC'!$AK$24</c:f>
              <c:strCache>
                <c:ptCount val="1"/>
                <c:pt idx="0">
                  <c:v>PCB187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OC'!$AK$31:$AK$35</c:f>
              <c:numCache/>
            </c:numRef>
          </c:val>
        </c:ser>
        <c:ser>
          <c:idx val="36"/>
          <c:order val="35"/>
          <c:tx>
            <c:strRef>
              <c:f>'lw PCB OC'!$AL$24</c:f>
              <c:strCache>
                <c:ptCount val="1"/>
                <c:pt idx="0">
                  <c:v>PCB188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OC'!$AL$31:$AL$35</c:f>
              <c:numCache/>
            </c:numRef>
          </c:val>
        </c:ser>
        <c:ser>
          <c:idx val="37"/>
          <c:order val="36"/>
          <c:tx>
            <c:strRef>
              <c:f>'lw PCB OC'!$AM$24</c:f>
              <c:strCache>
                <c:ptCount val="1"/>
                <c:pt idx="0">
                  <c:v>PCB189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OC'!$AM$31:$AM$35</c:f>
              <c:numCache/>
            </c:numRef>
          </c:val>
        </c:ser>
        <c:ser>
          <c:idx val="38"/>
          <c:order val="37"/>
          <c:tx>
            <c:strRef>
              <c:f>'lw PCB OC'!$AN$24</c:f>
              <c:strCache>
                <c:ptCount val="1"/>
                <c:pt idx="0">
                  <c:v>PCB194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OC'!$AN$31:$AN$35</c:f>
              <c:numCache/>
            </c:numRef>
          </c:val>
        </c:ser>
        <c:ser>
          <c:idx val="39"/>
          <c:order val="38"/>
          <c:tx>
            <c:strRef>
              <c:f>'lw PCB OC'!$AO$24</c:f>
              <c:strCache>
                <c:ptCount val="1"/>
                <c:pt idx="0">
                  <c:v>PCB199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OC'!$AO$31:$AO$35</c:f>
              <c:numCache/>
            </c:numRef>
          </c:val>
        </c:ser>
        <c:ser>
          <c:idx val="40"/>
          <c:order val="39"/>
          <c:tx>
            <c:strRef>
              <c:f>'lw PCB OC'!$AP$24</c:f>
              <c:strCache>
                <c:ptCount val="1"/>
                <c:pt idx="0">
                  <c:v>PCB203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OC'!$AP$31:$AP$35</c:f>
              <c:numCache/>
            </c:numRef>
          </c:val>
        </c:ser>
        <c:ser>
          <c:idx val="43"/>
          <c:order val="40"/>
          <c:tx>
            <c:strRef>
              <c:f>'lw PCB OC'!$AT$24</c:f>
              <c:strCache>
                <c:ptCount val="1"/>
                <c:pt idx="0">
                  <c:v>HCB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OC'!$AT$31:$AT$35</c:f>
              <c:numCache/>
            </c:numRef>
          </c:val>
        </c:ser>
        <c:ser>
          <c:idx val="44"/>
          <c:order val="41"/>
          <c:tx>
            <c:strRef>
              <c:f>'lw PCB OC'!$AU$24</c:f>
              <c:strCache>
                <c:ptCount val="1"/>
                <c:pt idx="0">
                  <c:v>Y(trans)-Chlordane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OC'!$AU$31:$AU$35</c:f>
              <c:numCache/>
            </c:numRef>
          </c:val>
        </c:ser>
        <c:ser>
          <c:idx val="45"/>
          <c:order val="42"/>
          <c:tx>
            <c:strRef>
              <c:f>'lw PCB OC'!$AV$24</c:f>
              <c:strCache>
                <c:ptCount val="1"/>
                <c:pt idx="0">
                  <c:v>a(cis)-Chlordane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OC'!$AV$31:$AV$35</c:f>
              <c:numCache/>
            </c:numRef>
          </c:val>
        </c:ser>
        <c:ser>
          <c:idx val="46"/>
          <c:order val="43"/>
          <c:tx>
            <c:strRef>
              <c:f>'lw PCB OC'!$AW$24</c:f>
              <c:strCache>
                <c:ptCount val="1"/>
                <c:pt idx="0">
                  <c:v>o,p__DDE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OC'!$AW$31:$AW$35</c:f>
              <c:numCache/>
            </c:numRef>
          </c:val>
        </c:ser>
        <c:ser>
          <c:idx val="47"/>
          <c:order val="44"/>
          <c:tx>
            <c:strRef>
              <c:f>'lw PCB OC'!$AX$24</c:f>
              <c:strCache>
                <c:ptCount val="1"/>
                <c:pt idx="0">
                  <c:v>p,p_-DDE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OC'!$AX$31:$AX$35</c:f>
              <c:numCache/>
            </c:numRef>
          </c:val>
        </c:ser>
        <c:ser>
          <c:idx val="48"/>
          <c:order val="45"/>
          <c:tx>
            <c:strRef>
              <c:f>'lw PCB OC'!$AY$24</c:f>
              <c:strCache>
                <c:ptCount val="1"/>
                <c:pt idx="0">
                  <c:v>o,p_-DDD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OC'!$AY$31:$AY$35</c:f>
              <c:numCache/>
            </c:numRef>
          </c:val>
        </c:ser>
        <c:ser>
          <c:idx val="49"/>
          <c:order val="46"/>
          <c:tx>
            <c:strRef>
              <c:f>'lw PCB OC'!$AZ$24</c:f>
              <c:strCache>
                <c:ptCount val="1"/>
                <c:pt idx="0">
                  <c:v>p,p_-DDD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OC'!$AZ$31:$AZ$35</c:f>
              <c:numCache/>
            </c:numRef>
          </c:val>
        </c:ser>
        <c:ser>
          <c:idx val="50"/>
          <c:order val="47"/>
          <c:tx>
            <c:strRef>
              <c:f>'lw PCB OC'!$BA$24</c:f>
              <c:strCache>
                <c:ptCount val="1"/>
                <c:pt idx="0">
                  <c:v>o,p_-DDT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OC'!$BA$31:$BA$35</c:f>
              <c:numCache/>
            </c:numRef>
          </c:val>
        </c:ser>
        <c:ser>
          <c:idx val="51"/>
          <c:order val="48"/>
          <c:tx>
            <c:strRef>
              <c:f>'lw PCB OC'!$BB$24</c:f>
              <c:strCache>
                <c:ptCount val="1"/>
                <c:pt idx="0">
                  <c:v>p,p_-DDT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OC'!$A$31:$A$35</c:f>
              <c:strCache/>
            </c:strRef>
          </c:cat>
          <c:val>
            <c:numRef>
              <c:f>'lw PCB OC'!$BB$31:$BB$35</c:f>
              <c:numCache/>
            </c:numRef>
          </c:val>
        </c:ser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4741767"/>
        <c:crosses val="autoZero"/>
        <c:auto val="1"/>
        <c:lblOffset val="100"/>
        <c:noMultiLvlLbl val="0"/>
      </c:catAx>
      <c:valAx>
        <c:axId val="3474176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368635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2"/>
          <c:y val="0.018"/>
          <c:w val="0.06125"/>
          <c:h val="0.969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'lw PCB OC'!$B$24</c:f>
              <c:strCache>
                <c:ptCount val="1"/>
                <c:pt idx="0">
                  <c:v>PCB18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OC'!$B$45:$B$46</c:f>
              <c:numCache/>
            </c:numRef>
          </c:val>
        </c:ser>
        <c:ser>
          <c:idx val="1"/>
          <c:order val="1"/>
          <c:tx>
            <c:strRef>
              <c:f>'lw PCB OC'!$C$24</c:f>
              <c:strCache>
                <c:ptCount val="1"/>
                <c:pt idx="0">
                  <c:v>PCB22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OC'!$C$45:$C$46</c:f>
              <c:numCache/>
            </c:numRef>
          </c:val>
        </c:ser>
        <c:ser>
          <c:idx val="2"/>
          <c:order val="2"/>
          <c:tx>
            <c:strRef>
              <c:f>'lw PCB OC'!$D$24</c:f>
              <c:strCache>
                <c:ptCount val="1"/>
                <c:pt idx="0">
                  <c:v>PCB28/31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OC'!$D$45:$D$46</c:f>
              <c:numCache/>
            </c:numRef>
          </c:val>
        </c:ser>
        <c:ser>
          <c:idx val="3"/>
          <c:order val="3"/>
          <c:tx>
            <c:strRef>
              <c:f>'lw PCB OC'!$E$24</c:f>
              <c:strCache>
                <c:ptCount val="1"/>
                <c:pt idx="0">
                  <c:v>PCB41/64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OC'!$E$45:$E$46</c:f>
              <c:numCache/>
            </c:numRef>
          </c:val>
        </c:ser>
        <c:ser>
          <c:idx val="4"/>
          <c:order val="4"/>
          <c:tx>
            <c:strRef>
              <c:f>'lw PCB OC'!$F$24</c:f>
              <c:strCache>
                <c:ptCount val="1"/>
                <c:pt idx="0">
                  <c:v>PCB44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OC'!$F$45:$F$46</c:f>
              <c:numCache/>
            </c:numRef>
          </c:val>
        </c:ser>
        <c:ser>
          <c:idx val="5"/>
          <c:order val="5"/>
          <c:tx>
            <c:strRef>
              <c:f>'lw PCB OC'!$G$24</c:f>
              <c:strCache>
                <c:ptCount val="1"/>
                <c:pt idx="0">
                  <c:v>PCB49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OC'!$G$45:$G$46</c:f>
              <c:numCache/>
            </c:numRef>
          </c:val>
        </c:ser>
        <c:ser>
          <c:idx val="6"/>
          <c:order val="6"/>
          <c:tx>
            <c:strRef>
              <c:f>'lw PCB OC'!$H$24</c:f>
              <c:strCache>
                <c:ptCount val="1"/>
                <c:pt idx="0">
                  <c:v>PCB52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OC'!$H$45:$H$46</c:f>
              <c:numCache/>
            </c:numRef>
          </c:val>
        </c:ser>
        <c:ser>
          <c:idx val="8"/>
          <c:order val="7"/>
          <c:tx>
            <c:strRef>
              <c:f>'lw PCB OC'!$J$24</c:f>
              <c:strCache>
                <c:ptCount val="1"/>
                <c:pt idx="0">
                  <c:v>PCB60/56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OC'!$J$45:$J$46</c:f>
              <c:numCache/>
            </c:numRef>
          </c:val>
        </c:ser>
        <c:ser>
          <c:idx val="9"/>
          <c:order val="8"/>
          <c:tx>
            <c:strRef>
              <c:f>'lw PCB OC'!$K$24</c:f>
              <c:strCache>
                <c:ptCount val="1"/>
                <c:pt idx="0">
                  <c:v>PCB70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OC'!$K$45:$K$46</c:f>
              <c:numCache/>
            </c:numRef>
          </c:val>
        </c:ser>
        <c:ser>
          <c:idx val="10"/>
          <c:order val="9"/>
          <c:tx>
            <c:strRef>
              <c:f>'lw PCB OC'!$L$24</c:f>
              <c:strCache>
                <c:ptCount val="1"/>
                <c:pt idx="0">
                  <c:v>PCB74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OC'!$L$45:$L$46</c:f>
              <c:numCache/>
            </c:numRef>
          </c:val>
        </c:ser>
        <c:ser>
          <c:idx val="11"/>
          <c:order val="10"/>
          <c:tx>
            <c:strRef>
              <c:f>'lw PCB OC'!$M$24</c:f>
              <c:strCache>
                <c:ptCount val="1"/>
                <c:pt idx="0">
                  <c:v>PCB87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OC'!$M$45:$M$46</c:f>
              <c:numCache/>
            </c:numRef>
          </c:val>
        </c:ser>
        <c:ser>
          <c:idx val="12"/>
          <c:order val="11"/>
          <c:tx>
            <c:strRef>
              <c:f>'lw PCB OC'!$N$24</c:f>
              <c:strCache>
                <c:ptCount val="1"/>
                <c:pt idx="0">
                  <c:v>PCB95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OC'!$N$45:$N$46</c:f>
              <c:numCache/>
            </c:numRef>
          </c:val>
        </c:ser>
        <c:ser>
          <c:idx val="13"/>
          <c:order val="12"/>
          <c:tx>
            <c:strRef>
              <c:f>'lw PCB OC'!$O$24</c:f>
              <c:strCache>
                <c:ptCount val="1"/>
                <c:pt idx="0">
                  <c:v>PCB99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OC'!$O$45:$O$46</c:f>
              <c:numCache/>
            </c:numRef>
          </c:val>
        </c:ser>
        <c:ser>
          <c:idx val="14"/>
          <c:order val="13"/>
          <c:tx>
            <c:strRef>
              <c:f>'lw PCB OC'!$P$24</c:f>
              <c:strCache>
                <c:ptCount val="1"/>
                <c:pt idx="0">
                  <c:v>PCB101/90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OC'!$P$45:$P$46</c:f>
              <c:numCache/>
            </c:numRef>
          </c:val>
        </c:ser>
        <c:ser>
          <c:idx val="15"/>
          <c:order val="14"/>
          <c:tx>
            <c:strRef>
              <c:f>'lw PCB OC'!$Q$24</c:f>
              <c:strCache>
                <c:ptCount val="1"/>
                <c:pt idx="0">
                  <c:v>PCB104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OC'!$Q$45:$Q$46</c:f>
              <c:numCache/>
            </c:numRef>
          </c:val>
        </c:ser>
        <c:ser>
          <c:idx val="16"/>
          <c:order val="15"/>
          <c:tx>
            <c:strRef>
              <c:f>'lw PCB OC'!$R$24</c:f>
              <c:strCache>
                <c:ptCount val="1"/>
                <c:pt idx="0">
                  <c:v>PCB105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OC'!$R$45:$R$46</c:f>
              <c:numCache/>
            </c:numRef>
          </c:val>
        </c:ser>
        <c:ser>
          <c:idx val="17"/>
          <c:order val="16"/>
          <c:tx>
            <c:strRef>
              <c:f>'lw PCB OC'!$S$24</c:f>
              <c:strCache>
                <c:ptCount val="1"/>
                <c:pt idx="0">
                  <c:v>PCB110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OC'!$S$45:$S$46</c:f>
              <c:numCache/>
            </c:numRef>
          </c:val>
        </c:ser>
        <c:ser>
          <c:idx val="18"/>
          <c:order val="17"/>
          <c:tx>
            <c:strRef>
              <c:f>'lw PCB OC'!$T$24</c:f>
              <c:strCache>
                <c:ptCount val="1"/>
                <c:pt idx="0">
                  <c:v>PCB114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OC'!$T$45:$T$46</c:f>
              <c:numCache/>
            </c:numRef>
          </c:val>
        </c:ser>
        <c:ser>
          <c:idx val="19"/>
          <c:order val="18"/>
          <c:tx>
            <c:strRef>
              <c:f>'lw PCB OC'!$U$24</c:f>
              <c:strCache>
                <c:ptCount val="1"/>
                <c:pt idx="0">
                  <c:v>PCB118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OC'!$U$45:$U$46</c:f>
              <c:numCache/>
            </c:numRef>
          </c:val>
        </c:ser>
        <c:ser>
          <c:idx val="20"/>
          <c:order val="19"/>
          <c:tx>
            <c:strRef>
              <c:f>'lw PCB OC'!$V$24</c:f>
              <c:strCache>
                <c:ptCount val="1"/>
                <c:pt idx="0">
                  <c:v>PCB123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OC'!$V$45:$V$46</c:f>
              <c:numCache/>
            </c:numRef>
          </c:val>
        </c:ser>
        <c:ser>
          <c:idx val="21"/>
          <c:order val="20"/>
          <c:tx>
            <c:strRef>
              <c:f>'lw PCB OC'!$W$24</c:f>
              <c:strCache>
                <c:ptCount val="1"/>
                <c:pt idx="0">
                  <c:v>PCB138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OC'!$W$45:$W$46</c:f>
              <c:numCache/>
            </c:numRef>
          </c:val>
        </c:ser>
        <c:ser>
          <c:idx val="22"/>
          <c:order val="21"/>
          <c:tx>
            <c:strRef>
              <c:f>'lw PCB OC'!$X$24</c:f>
              <c:strCache>
                <c:ptCount val="1"/>
                <c:pt idx="0">
                  <c:v>PCB141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OC'!$X$45:$X$46</c:f>
              <c:numCache/>
            </c:numRef>
          </c:val>
        </c:ser>
        <c:ser>
          <c:idx val="23"/>
          <c:order val="22"/>
          <c:tx>
            <c:strRef>
              <c:f>'lw PCB OC'!$Y$24</c:f>
              <c:strCache>
                <c:ptCount val="1"/>
                <c:pt idx="0">
                  <c:v>PCB149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OC'!$Y$45:$Y$46</c:f>
              <c:numCache/>
            </c:numRef>
          </c:val>
        </c:ser>
        <c:ser>
          <c:idx val="24"/>
          <c:order val="23"/>
          <c:tx>
            <c:strRef>
              <c:f>'lw PCB OC'!$Z$24</c:f>
              <c:strCache>
                <c:ptCount val="1"/>
                <c:pt idx="0">
                  <c:v>PCB151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OC'!$Z$45:$Z$46</c:f>
              <c:numCache/>
            </c:numRef>
          </c:val>
        </c:ser>
        <c:ser>
          <c:idx val="25"/>
          <c:order val="24"/>
          <c:tx>
            <c:strRef>
              <c:f>'lw PCB OC'!$AA$24</c:f>
              <c:strCache>
                <c:ptCount val="1"/>
                <c:pt idx="0">
                  <c:v>PCB153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OC'!$AA$45:$AA$46</c:f>
              <c:numCache/>
            </c:numRef>
          </c:val>
        </c:ser>
        <c:ser>
          <c:idx val="26"/>
          <c:order val="25"/>
          <c:tx>
            <c:strRef>
              <c:f>'lw PCB OC'!$AB$24</c:f>
              <c:strCache>
                <c:ptCount val="1"/>
                <c:pt idx="0">
                  <c:v>PCB155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OC'!$AB$45:$AB$46</c:f>
              <c:numCache/>
            </c:numRef>
          </c:val>
        </c:ser>
        <c:ser>
          <c:idx val="27"/>
          <c:order val="26"/>
          <c:tx>
            <c:strRef>
              <c:f>'lw PCB OC'!$AC$24</c:f>
              <c:strCache>
                <c:ptCount val="1"/>
                <c:pt idx="0">
                  <c:v>PCB157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OC'!$AC$45:$AC$46</c:f>
              <c:numCache/>
            </c:numRef>
          </c:val>
        </c:ser>
        <c:ser>
          <c:idx val="28"/>
          <c:order val="27"/>
          <c:tx>
            <c:strRef>
              <c:f>'lw PCB OC'!$AD$24</c:f>
              <c:strCache>
                <c:ptCount val="1"/>
                <c:pt idx="0">
                  <c:v>PCB156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OC'!$AD$45:$AD$46</c:f>
              <c:numCache/>
            </c:numRef>
          </c:val>
        </c:ser>
        <c:ser>
          <c:idx val="29"/>
          <c:order val="28"/>
          <c:tx>
            <c:strRef>
              <c:f>'lw PCB OC'!$AE$24</c:f>
              <c:strCache>
                <c:ptCount val="1"/>
                <c:pt idx="0">
                  <c:v>PCB158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OC'!$AE$45:$AE$46</c:f>
              <c:numCache/>
            </c:numRef>
          </c:val>
        </c:ser>
        <c:ser>
          <c:idx val="30"/>
          <c:order val="29"/>
          <c:tx>
            <c:strRef>
              <c:f>'lw PCB OC'!$AF$24</c:f>
              <c:strCache>
                <c:ptCount val="1"/>
                <c:pt idx="0">
                  <c:v>PCB167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OC'!$AF$45:$AF$46</c:f>
              <c:numCache/>
            </c:numRef>
          </c:val>
        </c:ser>
        <c:ser>
          <c:idx val="31"/>
          <c:order val="30"/>
          <c:tx>
            <c:strRef>
              <c:f>'lw PCB OC'!$AG$24</c:f>
              <c:strCache>
                <c:ptCount val="1"/>
                <c:pt idx="0">
                  <c:v>PCB170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OC'!$AG$45:$AG$46</c:f>
              <c:numCache/>
            </c:numRef>
          </c:val>
        </c:ser>
        <c:ser>
          <c:idx val="32"/>
          <c:order val="31"/>
          <c:tx>
            <c:strRef>
              <c:f>'lw PCB OC'!$AH$24</c:f>
              <c:strCache>
                <c:ptCount val="1"/>
                <c:pt idx="0">
                  <c:v>PCB174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OC'!$AH$45:$AH$46</c:f>
              <c:numCache/>
            </c:numRef>
          </c:val>
        </c:ser>
        <c:ser>
          <c:idx val="33"/>
          <c:order val="32"/>
          <c:tx>
            <c:strRef>
              <c:f>'lw PCB OC'!$AI$24</c:f>
              <c:strCache>
                <c:ptCount val="1"/>
                <c:pt idx="0">
                  <c:v>PCB180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OC'!$AI$45:$AI$46</c:f>
              <c:numCache/>
            </c:numRef>
          </c:val>
        </c:ser>
        <c:ser>
          <c:idx val="34"/>
          <c:order val="33"/>
          <c:tx>
            <c:strRef>
              <c:f>'lw PCB OC'!$AJ$24</c:f>
              <c:strCache>
                <c:ptCount val="1"/>
                <c:pt idx="0">
                  <c:v>PCB183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OC'!$AJ$45:$AJ$46</c:f>
              <c:numCache/>
            </c:numRef>
          </c:val>
        </c:ser>
        <c:ser>
          <c:idx val="35"/>
          <c:order val="34"/>
          <c:tx>
            <c:strRef>
              <c:f>'lw PCB OC'!$AK$24</c:f>
              <c:strCache>
                <c:ptCount val="1"/>
                <c:pt idx="0">
                  <c:v>PCB187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OC'!$AK$45:$AK$46</c:f>
              <c:numCache/>
            </c:numRef>
          </c:val>
        </c:ser>
        <c:ser>
          <c:idx val="37"/>
          <c:order val="35"/>
          <c:tx>
            <c:strRef>
              <c:f>'lw PCB OC'!$AM$24</c:f>
              <c:strCache>
                <c:ptCount val="1"/>
                <c:pt idx="0">
                  <c:v>PCB189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OC'!$AM$45:$AM$46</c:f>
              <c:numCache/>
            </c:numRef>
          </c:val>
        </c:ser>
        <c:ser>
          <c:idx val="38"/>
          <c:order val="36"/>
          <c:tx>
            <c:strRef>
              <c:f>'lw PCB OC'!$AN$24</c:f>
              <c:strCache>
                <c:ptCount val="1"/>
                <c:pt idx="0">
                  <c:v>PCB194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OC'!$AN$45:$AN$46</c:f>
              <c:numCache/>
            </c:numRef>
          </c:val>
        </c:ser>
        <c:ser>
          <c:idx val="39"/>
          <c:order val="37"/>
          <c:tx>
            <c:strRef>
              <c:f>'lw PCB OC'!$AO$24</c:f>
              <c:strCache>
                <c:ptCount val="1"/>
                <c:pt idx="0">
                  <c:v>PCB199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OC'!$AO$45:$AO$46</c:f>
              <c:numCache/>
            </c:numRef>
          </c:val>
        </c:ser>
        <c:ser>
          <c:idx val="40"/>
          <c:order val="38"/>
          <c:tx>
            <c:strRef>
              <c:f>'lw PCB OC'!$AP$24</c:f>
              <c:strCache>
                <c:ptCount val="1"/>
                <c:pt idx="0">
                  <c:v>PCB203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OC'!$A$45:$A$46</c:f>
              <c:strCache/>
            </c:strRef>
          </c:cat>
          <c:val>
            <c:numRef>
              <c:f>'lw PCB OC'!$AP$45:$AP$46</c:f>
              <c:numCache/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2619713"/>
        <c:crosses val="autoZero"/>
        <c:auto val="1"/>
        <c:lblOffset val="100"/>
        <c:noMultiLvlLbl val="0"/>
      </c:catAx>
      <c:valAx>
        <c:axId val="62619713"/>
        <c:scaling>
          <c:orientation val="minMax"/>
        </c:scaling>
        <c:axPos val="l"/>
        <c:majorGridlines/>
        <c:delete val="0"/>
        <c:numFmt formatCode="_-* #,##0\ _k_r_-;\-* #,##0\ _k_r_-;_-* &quot;-&quot;??\ _k_r_-;_-@_-" sourceLinked="1"/>
        <c:majorTickMark val="out"/>
        <c:minorTickMark val="none"/>
        <c:tickLblPos val="nextTo"/>
        <c:crossAx val="4424044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4625"/>
          <c:y val="0.023"/>
          <c:w val="0.0475"/>
          <c:h val="0.977"/>
        </c:manualLayout>
      </c:layout>
      <c:overlay val="0"/>
      <c:txPr>
        <a:bodyPr vert="horz" rot="0"/>
        <a:lstStyle/>
        <a:p>
          <a:pPr>
            <a:defRPr lang="en-US" cap="none" sz="7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pesticides median pg/g lw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9075"/>
          <c:y val="0.141"/>
          <c:w val="0.76175"/>
          <c:h val="0.58925"/>
        </c:manualLayout>
      </c:layout>
      <c:bar3DChart>
        <c:barDir val="col"/>
        <c:grouping val="standard"/>
        <c:varyColors val="0"/>
        <c:ser>
          <c:idx val="6"/>
          <c:order val="0"/>
          <c:tx>
            <c:strRef>
              <c:f>'lw PCB OC'!$A$31</c:f>
              <c:strCache>
                <c:ptCount val="1"/>
                <c:pt idx="0">
                  <c:v>K shrimp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OC'!$AT$31:$BB$31</c:f>
              <c:numCache/>
            </c:numRef>
          </c:val>
          <c:shape val="box"/>
        </c:ser>
        <c:ser>
          <c:idx val="7"/>
          <c:order val="1"/>
          <c:tx>
            <c:strRef>
              <c:f>'lw PCB OC'!$A$32</c:f>
              <c:strCache>
                <c:ptCount val="1"/>
                <c:pt idx="0">
                  <c:v>K peeled shrimp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OC'!$AT$32:$BB$32</c:f>
              <c:numCache/>
            </c:numRef>
          </c:val>
          <c:shape val="box"/>
        </c:ser>
        <c:ser>
          <c:idx val="8"/>
          <c:order val="2"/>
          <c:tx>
            <c:strRef>
              <c:f>'lw PCB OC'!$A$33</c:f>
              <c:strCache>
                <c:ptCount val="1"/>
                <c:pt idx="0">
                  <c:v>M shrimp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OC'!$AT$33:$BB$33</c:f>
              <c:numCache/>
            </c:numRef>
          </c:val>
          <c:shape val="box"/>
        </c:ser>
        <c:ser>
          <c:idx val="9"/>
          <c:order val="3"/>
          <c:tx>
            <c:strRef>
              <c:f>'lw PCB OC'!$A$34</c:f>
              <c:strCache>
                <c:ptCount val="1"/>
                <c:pt idx="0">
                  <c:v>M peeled shrimp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OC'!$AT$34:$BB$34</c:f>
              <c:numCache/>
            </c:numRef>
          </c:val>
          <c:shape val="box"/>
        </c:ser>
        <c:ser>
          <c:idx val="10"/>
          <c:order val="4"/>
          <c:tx>
            <c:strRef>
              <c:f>'lw PCB OC'!$A$35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'lw PCB OC'!$AT$24:$BB$24</c:f>
              <c:strCache/>
            </c:strRef>
          </c:cat>
          <c:val>
            <c:numRef>
              <c:f>'lw PCB OC'!$AT$35:$BB$35</c:f>
              <c:numCache/>
            </c:numRef>
          </c:val>
          <c:shape val="box"/>
        </c:ser>
        <c:shape val="box"/>
        <c:axId val="26706506"/>
        <c:axId val="39031963"/>
        <c:axId val="15743348"/>
      </c:bar3D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706506"/>
        <c:crosses val="autoZero"/>
        <c:crossBetween val="between"/>
        <c:dispUnits/>
      </c:valAx>
      <c:serAx>
        <c:axId val="15743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319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 w="25400">
          <a:noFill/>
        </a:ln>
        <a:sp3d/>
      </c:spPr>
      <c:thickness val="0"/>
    </c:sideWall>
    <c:backWall>
      <c:spPr>
        <a:noFill/>
        <a:ln w="25400"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pg/g lw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03775"/>
          <c:w val="0.907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'PBDE summary'!$B$38</c:f>
              <c:strCache>
                <c:ptCount val="1"/>
                <c:pt idx="0">
                  <c:v>BDE28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summary'!$B$69:$B$73</c:f>
              <c:numCache/>
            </c:numRef>
          </c:val>
        </c:ser>
        <c:ser>
          <c:idx val="2"/>
          <c:order val="1"/>
          <c:tx>
            <c:strRef>
              <c:f>'PBDE summary'!$D$38</c:f>
              <c:strCache>
                <c:ptCount val="1"/>
                <c:pt idx="0">
                  <c:v>BDE35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summary'!$D$69:$D$73</c:f>
              <c:numCache/>
            </c:numRef>
          </c:val>
        </c:ser>
        <c:ser>
          <c:idx val="3"/>
          <c:order val="2"/>
          <c:tx>
            <c:strRef>
              <c:f>'PBDE summary'!$E$38</c:f>
              <c:strCache>
                <c:ptCount val="1"/>
                <c:pt idx="0">
                  <c:v>BDE37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summary'!$E$69:$E$73</c:f>
              <c:numCache/>
            </c:numRef>
          </c:val>
        </c:ser>
        <c:ser>
          <c:idx val="4"/>
          <c:order val="3"/>
          <c:tx>
            <c:strRef>
              <c:f>'PBDE summary'!$F$38</c:f>
              <c:strCache>
                <c:ptCount val="1"/>
                <c:pt idx="0">
                  <c:v>BDE47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summary'!$F$69:$F$73</c:f>
              <c:numCache/>
            </c:numRef>
          </c:val>
        </c:ser>
        <c:ser>
          <c:idx val="5"/>
          <c:order val="4"/>
          <c:tx>
            <c:strRef>
              <c:f>'PBDE summary'!$G$38</c:f>
              <c:strCache>
                <c:ptCount val="1"/>
                <c:pt idx="0">
                  <c:v>BDE49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summary'!$G$69:$G$73</c:f>
              <c:numCache/>
            </c:numRef>
          </c:val>
        </c:ser>
        <c:ser>
          <c:idx val="6"/>
          <c:order val="5"/>
          <c:tx>
            <c:strRef>
              <c:f>'PBDE summary'!$H$38</c:f>
              <c:strCache>
                <c:ptCount val="1"/>
                <c:pt idx="0">
                  <c:v>BDE71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summary'!$H$69:$H$73</c:f>
              <c:numCache/>
            </c:numRef>
          </c:val>
        </c:ser>
        <c:ser>
          <c:idx val="7"/>
          <c:order val="6"/>
          <c:tx>
            <c:strRef>
              <c:f>'PBDE summary'!$I$38</c:f>
              <c:strCache>
                <c:ptCount val="1"/>
                <c:pt idx="0">
                  <c:v>BDE99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summary'!$I$69:$I$73</c:f>
              <c:numCache/>
            </c:numRef>
          </c:val>
        </c:ser>
        <c:ser>
          <c:idx val="8"/>
          <c:order val="7"/>
          <c:tx>
            <c:strRef>
              <c:f>'PBDE summary'!$J$38</c:f>
              <c:strCache>
                <c:ptCount val="1"/>
                <c:pt idx="0">
                  <c:v>BDE100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summary'!$J$69:$J$73</c:f>
              <c:numCache/>
            </c:numRef>
          </c:val>
        </c:ser>
        <c:ser>
          <c:idx val="9"/>
          <c:order val="8"/>
          <c:tx>
            <c:strRef>
              <c:f>'PBDE summary'!$K$38</c:f>
              <c:strCache>
                <c:ptCount val="1"/>
                <c:pt idx="0">
                  <c:v>BDE153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summary'!$K$69:$K$73</c:f>
              <c:numCache/>
            </c:numRef>
          </c:val>
        </c:ser>
        <c:ser>
          <c:idx val="10"/>
          <c:order val="9"/>
          <c:tx>
            <c:strRef>
              <c:f>'PBDE summary'!$L$38</c:f>
              <c:strCache>
                <c:ptCount val="1"/>
                <c:pt idx="0">
                  <c:v>BDE154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summary'!$A$69:$A$73</c:f>
              <c:strCache/>
            </c:strRef>
          </c:cat>
          <c:val>
            <c:numRef>
              <c:f>'PBDE summary'!$L$69:$L$73</c:f>
              <c:numCache/>
            </c:numRef>
          </c:val>
        </c:ser>
        <c:axId val="7472405"/>
        <c:axId val="142782"/>
      </c:barChart>
      <c:catAx>
        <c:axId val="74724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42782"/>
        <c:crosses val="autoZero"/>
        <c:auto val="1"/>
        <c:lblOffset val="100"/>
        <c:noMultiLvlLbl val="0"/>
      </c:catAx>
      <c:valAx>
        <c:axId val="142782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crossAx val="747240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9275"/>
          <c:y val="0.11625"/>
          <c:w val="0.14025"/>
          <c:h val="0.57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ng/g lw PBDE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'PBDE summary'!$A$86</c:f>
              <c:strCache>
                <c:ptCount val="1"/>
                <c:pt idx="0">
                  <c:v>K shrimp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summary'!$B$86,'PBDE summary'!$D$86,'PBDE summary'!$F$86:$L$86)</c:f>
              <c:numCache/>
            </c:numRef>
          </c:val>
        </c:ser>
        <c:ser>
          <c:idx val="1"/>
          <c:order val="1"/>
          <c:tx>
            <c:strRef>
              <c:f>'PBDE summary'!$A$87</c:f>
              <c:strCache>
                <c:ptCount val="1"/>
                <c:pt idx="0">
                  <c:v>K peeled shrimp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summary'!$B$87,'PBDE summary'!$D$87,'PBDE summary'!$F$87:$L$87)</c:f>
              <c:numCache/>
            </c:numRef>
          </c:val>
        </c:ser>
        <c:ser>
          <c:idx val="2"/>
          <c:order val="2"/>
          <c:tx>
            <c:strRef>
              <c:f>'PBDE summary'!$A$88</c:f>
              <c:strCache>
                <c:ptCount val="1"/>
                <c:pt idx="0">
                  <c:v>M shrimp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summary'!$B$88,'PBDE summary'!$D$88,'PBDE summary'!$F$88:$L$88)</c:f>
              <c:numCache/>
            </c:numRef>
          </c:val>
        </c:ser>
        <c:ser>
          <c:idx val="3"/>
          <c:order val="3"/>
          <c:tx>
            <c:strRef>
              <c:f>'PBDE summary'!$A$89</c:f>
              <c:strCache>
                <c:ptCount val="1"/>
                <c:pt idx="0">
                  <c:v>M peeled shrimp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summary'!$B$89,'PBDE summary'!$D$89,'PBDE summary'!$F$89:$L$89)</c:f>
              <c:numCache/>
            </c:numRef>
          </c:val>
        </c:ser>
        <c:ser>
          <c:idx val="4"/>
          <c:order val="4"/>
          <c:tx>
            <c:strRef>
              <c:f>'PBDE summary'!$A$90</c:f>
              <c:strCache>
                <c:ptCount val="1"/>
                <c:pt idx="0">
                  <c:v>Halibut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('PBDE summary'!$B$85,'PBDE summary'!$D$85,'PBDE summary'!$F$85:$L$85)</c:f>
              <c:strCache/>
            </c:strRef>
          </c:cat>
          <c:val>
            <c:numRef>
              <c:f>('PBDE summary'!$B$90,'PBDE summary'!$D$90,'PBDE summary'!$F$90:$L$90)</c:f>
              <c:numCache/>
            </c:numRef>
          </c:val>
        </c:ser>
        <c:overlap val="-27"/>
        <c:gapWidth val="219"/>
        <c:axId val="1285039"/>
        <c:axId val="11565352"/>
      </c:barChart>
      <c:catAx>
        <c:axId val="1285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565352"/>
        <c:crosses val="autoZero"/>
        <c:auto val="1"/>
        <c:lblOffset val="100"/>
        <c:noMultiLvlLbl val="0"/>
      </c:catAx>
      <c:valAx>
        <c:axId val="11565352"/>
        <c:scaling>
          <c:orientation val="minMax"/>
        </c:scaling>
        <c:axPos val="l"/>
        <c:delete val="0"/>
        <c:numFmt formatCode="_-* #,##0.0\ _k_r_-;\-* #,##0.0\ _k_r_-;_-* &quot;-&quot;??\ _k_r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850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relative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distribution ng/g lw PBDE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25"/>
          <c:y val="0.1285"/>
          <c:w val="0.76575"/>
          <c:h val="0.66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'PBDE summary'!$B$85</c:f>
              <c:strCache>
                <c:ptCount val="1"/>
                <c:pt idx="0">
                  <c:v>BDE28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summary'!$B$90:$B$92</c:f>
              <c:numCache/>
            </c:numRef>
          </c:val>
        </c:ser>
        <c:ser>
          <c:idx val="2"/>
          <c:order val="1"/>
          <c:tx>
            <c:strRef>
              <c:f>'PBDE summary'!$D$85</c:f>
              <c:strCache>
                <c:ptCount val="1"/>
                <c:pt idx="0">
                  <c:v>BDE35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summary'!$D$90:$D$92</c:f>
              <c:numCache/>
            </c:numRef>
          </c:val>
        </c:ser>
        <c:ser>
          <c:idx val="4"/>
          <c:order val="2"/>
          <c:tx>
            <c:strRef>
              <c:f>'PBDE summary'!$F$85</c:f>
              <c:strCache>
                <c:ptCount val="1"/>
                <c:pt idx="0">
                  <c:v>BDE47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summary'!$F$90:$F$92</c:f>
              <c:numCache/>
            </c:numRef>
          </c:val>
        </c:ser>
        <c:ser>
          <c:idx val="5"/>
          <c:order val="3"/>
          <c:tx>
            <c:strRef>
              <c:f>'PBDE summary'!$G$85</c:f>
              <c:strCache>
                <c:ptCount val="1"/>
                <c:pt idx="0">
                  <c:v>BDE49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summary'!$G$90:$G$92</c:f>
              <c:numCache/>
            </c:numRef>
          </c:val>
        </c:ser>
        <c:ser>
          <c:idx val="6"/>
          <c:order val="4"/>
          <c:tx>
            <c:strRef>
              <c:f>'PBDE summary'!$H$85</c:f>
              <c:strCache>
                <c:ptCount val="1"/>
                <c:pt idx="0">
                  <c:v>BDE71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summary'!$H$90:$H$92</c:f>
              <c:numCache/>
            </c:numRef>
          </c:val>
        </c:ser>
        <c:ser>
          <c:idx val="7"/>
          <c:order val="5"/>
          <c:tx>
            <c:strRef>
              <c:f>'PBDE summary'!$I$85</c:f>
              <c:strCache>
                <c:ptCount val="1"/>
                <c:pt idx="0">
                  <c:v>BDE99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summary'!$I$90:$I$92</c:f>
              <c:numCache/>
            </c:numRef>
          </c:val>
        </c:ser>
        <c:ser>
          <c:idx val="8"/>
          <c:order val="6"/>
          <c:tx>
            <c:strRef>
              <c:f>'PBDE summary'!$J$85</c:f>
              <c:strCache>
                <c:ptCount val="1"/>
                <c:pt idx="0">
                  <c:v>BDE100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summary'!$J$90:$J$92</c:f>
              <c:numCache/>
            </c:numRef>
          </c:val>
        </c:ser>
        <c:ser>
          <c:idx val="9"/>
          <c:order val="7"/>
          <c:tx>
            <c:strRef>
              <c:f>'PBDE summary'!$K$85</c:f>
              <c:strCache>
                <c:ptCount val="1"/>
                <c:pt idx="0">
                  <c:v>BDE153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summary'!$K$90:$K$92</c:f>
              <c:numCache/>
            </c:numRef>
          </c:val>
        </c:ser>
        <c:ser>
          <c:idx val="10"/>
          <c:order val="8"/>
          <c:tx>
            <c:strRef>
              <c:f>'PBDE summary'!$L$85</c:f>
              <c:strCache>
                <c:ptCount val="1"/>
                <c:pt idx="0">
                  <c:v>BDE154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'PBDE summary'!$A$90:$A$92</c:f>
              <c:strCache/>
            </c:strRef>
          </c:cat>
          <c:val>
            <c:numRef>
              <c:f>'PBDE summary'!$L$90:$L$92</c:f>
              <c:numCache/>
            </c:numRef>
          </c:val>
        </c:ser>
        <c:overlap val="100"/>
        <c:axId val="36979305"/>
        <c:axId val="64378290"/>
      </c:bar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378290"/>
        <c:crosses val="autoZero"/>
        <c:auto val="1"/>
        <c:lblOffset val="100"/>
        <c:noMultiLvlLbl val="0"/>
      </c:catAx>
      <c:valAx>
        <c:axId val="64378290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9793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25"/>
          <c:w val="0.93975"/>
          <c:h val="0.10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sumPOP!$E$1</c:f>
              <c:strCache>
                <c:ptCount val="1"/>
                <c:pt idx="0">
                  <c:v>Σtrans- &amp; cis-chlordane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sumPOP!$A$16:$A$21</c:f>
              <c:strCache/>
            </c:strRef>
          </c:cat>
          <c:val>
            <c:numRef>
              <c:f>sumPOP!$E$16:$E$21</c:f>
              <c:numCache/>
            </c:numRef>
          </c:val>
        </c:ser>
        <c:ser>
          <c:idx val="2"/>
          <c:order val="1"/>
          <c:tx>
            <c:strRef>
              <c:f>sumPOP!$D$1</c:f>
              <c:strCache>
                <c:ptCount val="1"/>
                <c:pt idx="0">
                  <c:v>sumDDT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sumPOP!$A$16:$A$21</c:f>
              <c:strCache/>
            </c:strRef>
          </c:cat>
          <c:val>
            <c:numRef>
              <c:f>sumPOP!$D$16:$D$21</c:f>
              <c:numCache/>
            </c:numRef>
          </c:val>
        </c:ser>
        <c:ser>
          <c:idx val="0"/>
          <c:order val="2"/>
          <c:tx>
            <c:strRef>
              <c:f>sumPOP!$B$1</c:f>
              <c:strCache>
                <c:ptCount val="1"/>
                <c:pt idx="0">
                  <c:v>sumPBDE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sumPOP!$A$16:$A$21</c:f>
              <c:strCache/>
            </c:strRef>
          </c:cat>
          <c:val>
            <c:numRef>
              <c:f>sumPOP!$B$16:$B$21</c:f>
              <c:numCache/>
            </c:numRef>
          </c:val>
        </c:ser>
        <c:axId val="42533699"/>
        <c:axId val="47258972"/>
      </c:bar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8972"/>
        <c:crosses val="autoZero"/>
        <c:auto val="1"/>
        <c:lblOffset val="100"/>
        <c:noMultiLvlLbl val="0"/>
      </c:catAx>
      <c:valAx>
        <c:axId val="47258972"/>
        <c:scaling>
          <c:orientation val="minMax"/>
        </c:scaling>
        <c:axPos val="l"/>
        <c:majorGridlines/>
        <c:delete val="0"/>
        <c:numFmt formatCode="_-* #,##0.0\ _k_r_-;\-* #,##0.0\ _k_r_-;_-* &quot;-&quot;??\ _k_r_-;_-@_-" sourceLinked="1"/>
        <c:majorTickMark val="out"/>
        <c:minorTickMark val="none"/>
        <c:tickLblPos val="nextTo"/>
        <c:crossAx val="4253369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36</xdr:row>
      <xdr:rowOff>38100</xdr:rowOff>
    </xdr:from>
    <xdr:to>
      <xdr:col>19</xdr:col>
      <xdr:colOff>371475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7400925" y="6896100"/>
        <a:ext cx="5543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180975</xdr:colOff>
      <xdr:row>21</xdr:row>
      <xdr:rowOff>38100</xdr:rowOff>
    </xdr:from>
    <xdr:to>
      <xdr:col>23</xdr:col>
      <xdr:colOff>419100</xdr:colOff>
      <xdr:row>35</xdr:row>
      <xdr:rowOff>114300</xdr:rowOff>
    </xdr:to>
    <xdr:graphicFrame macro="">
      <xdr:nvGraphicFramePr>
        <xdr:cNvPr id="3" name="Chart 2"/>
        <xdr:cNvGraphicFramePr/>
      </xdr:nvGraphicFramePr>
      <xdr:xfrm>
        <a:off x="10896600" y="4038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0.108</cdr:y>
    </cdr:from>
    <cdr:to>
      <cdr:x>0.4625</cdr:x>
      <cdr:y>0.38875</cdr:y>
    </cdr:to>
    <cdr:sp macro="" textlink="">
      <cdr:nvSpPr>
        <cdr:cNvPr id="2" name="TextBox 1"/>
        <cdr:cNvSpPr txBox="1"/>
      </cdr:nvSpPr>
      <cdr:spPr>
        <a:xfrm>
          <a:off x="1905000" y="352425"/>
          <a:ext cx="914400" cy="9239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nb-NO" sz="1100"/>
            <a:t>pg/g</a:t>
          </a:r>
          <a:r>
            <a:rPr lang="nb-NO" sz="1100" baseline="0"/>
            <a:t> ww, reker</a:t>
          </a:r>
          <a:endParaRPr lang="nb-NO" sz="1100"/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0.3485</cdr:x>
      <cdr:y>0.063</cdr:y>
    </cdr:from>
    <cdr:to>
      <cdr:x>0.67725</cdr:x>
      <cdr:y>0.1585</cdr:y>
    </cdr:to>
    <cdr:sp macro="" textlink="">
      <cdr:nvSpPr>
        <cdr:cNvPr id="2" name="textruta 1"/>
        <cdr:cNvSpPr txBox="1"/>
      </cdr:nvSpPr>
      <cdr:spPr>
        <a:xfrm>
          <a:off x="1647825" y="190500"/>
          <a:ext cx="1562100" cy="295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100"/>
            <a:t>pg/g ww, median PFAS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1</xdr:row>
      <xdr:rowOff>161925</xdr:rowOff>
    </xdr:from>
    <xdr:to>
      <xdr:col>24</xdr:col>
      <xdr:colOff>457200</xdr:colOff>
      <xdr:row>18</xdr:row>
      <xdr:rowOff>114300</xdr:rowOff>
    </xdr:to>
    <xdr:graphicFrame macro="">
      <xdr:nvGraphicFramePr>
        <xdr:cNvPr id="2" name="Diagram 1"/>
        <xdr:cNvGraphicFramePr/>
      </xdr:nvGraphicFramePr>
      <xdr:xfrm>
        <a:off x="10258425" y="352425"/>
        <a:ext cx="6038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20</xdr:row>
      <xdr:rowOff>28575</xdr:rowOff>
    </xdr:from>
    <xdr:to>
      <xdr:col>24</xdr:col>
      <xdr:colOff>504825</xdr:colOff>
      <xdr:row>37</xdr:row>
      <xdr:rowOff>171450</xdr:rowOff>
    </xdr:to>
    <xdr:graphicFrame macro="">
      <xdr:nvGraphicFramePr>
        <xdr:cNvPr id="3" name="Diagram 2"/>
        <xdr:cNvGraphicFramePr/>
      </xdr:nvGraphicFramePr>
      <xdr:xfrm>
        <a:off x="10306050" y="3838575"/>
        <a:ext cx="60388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476250</xdr:colOff>
      <xdr:row>39</xdr:row>
      <xdr:rowOff>171450</xdr:rowOff>
    </xdr:from>
    <xdr:to>
      <xdr:col>23</xdr:col>
      <xdr:colOff>476250</xdr:colOff>
      <xdr:row>57</xdr:row>
      <xdr:rowOff>0</xdr:rowOff>
    </xdr:to>
    <xdr:graphicFrame macro="">
      <xdr:nvGraphicFramePr>
        <xdr:cNvPr id="4" name="Chart 3"/>
        <xdr:cNvGraphicFramePr/>
      </xdr:nvGraphicFramePr>
      <xdr:xfrm>
        <a:off x="9610725" y="7600950"/>
        <a:ext cx="60960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514350</xdr:colOff>
      <xdr:row>43</xdr:row>
      <xdr:rowOff>57150</xdr:rowOff>
    </xdr:from>
    <xdr:to>
      <xdr:col>13</xdr:col>
      <xdr:colOff>333375</xdr:colOff>
      <xdr:row>59</xdr:row>
      <xdr:rowOff>57150</xdr:rowOff>
    </xdr:to>
    <xdr:graphicFrame macro="">
      <xdr:nvGraphicFramePr>
        <xdr:cNvPr id="5" name="Diagram 4"/>
        <xdr:cNvGraphicFramePr/>
      </xdr:nvGraphicFramePr>
      <xdr:xfrm>
        <a:off x="4714875" y="8248650"/>
        <a:ext cx="47529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56</xdr:row>
      <xdr:rowOff>123825</xdr:rowOff>
    </xdr:from>
    <xdr:to>
      <xdr:col>9</xdr:col>
      <xdr:colOff>95250</xdr:colOff>
      <xdr:row>73</xdr:row>
      <xdr:rowOff>104775</xdr:rowOff>
    </xdr:to>
    <xdr:graphicFrame macro="">
      <xdr:nvGraphicFramePr>
        <xdr:cNvPr id="6" name="Chart 5"/>
        <xdr:cNvGraphicFramePr/>
      </xdr:nvGraphicFramePr>
      <xdr:xfrm>
        <a:off x="742950" y="10839450"/>
        <a:ext cx="59912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0.36875</cdr:x>
      <cdr:y>0.0405</cdr:y>
    </cdr:from>
    <cdr:to>
      <cdr:x>0.51325</cdr:x>
      <cdr:y>0.1505</cdr:y>
    </cdr:to>
    <cdr:sp macro="" textlink="">
      <cdr:nvSpPr>
        <cdr:cNvPr id="2" name="textruta 1"/>
        <cdr:cNvSpPr txBox="1"/>
      </cdr:nvSpPr>
      <cdr:spPr>
        <a:xfrm>
          <a:off x="4181475" y="209550"/>
          <a:ext cx="1638300" cy="581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100"/>
            <a:t>pg/g lw, PCB and pesticides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323850</xdr:colOff>
      <xdr:row>19</xdr:row>
      <xdr:rowOff>104775</xdr:rowOff>
    </xdr:from>
    <xdr:to>
      <xdr:col>78</xdr:col>
      <xdr:colOff>85725</xdr:colOff>
      <xdr:row>47</xdr:row>
      <xdr:rowOff>47625</xdr:rowOff>
    </xdr:to>
    <xdr:graphicFrame macro="">
      <xdr:nvGraphicFramePr>
        <xdr:cNvPr id="2" name="Diagram 1"/>
        <xdr:cNvGraphicFramePr/>
      </xdr:nvGraphicFramePr>
      <xdr:xfrm>
        <a:off x="49777650" y="3724275"/>
        <a:ext cx="113442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49</xdr:row>
      <xdr:rowOff>57150</xdr:rowOff>
    </xdr:from>
    <xdr:to>
      <xdr:col>11</xdr:col>
      <xdr:colOff>628650</xdr:colOff>
      <xdr:row>83</xdr:row>
      <xdr:rowOff>9525</xdr:rowOff>
    </xdr:to>
    <xdr:graphicFrame macro="">
      <xdr:nvGraphicFramePr>
        <xdr:cNvPr id="3" name="Diagram 2"/>
        <xdr:cNvGraphicFramePr/>
      </xdr:nvGraphicFramePr>
      <xdr:xfrm>
        <a:off x="2009775" y="9391650"/>
        <a:ext cx="96488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209550</xdr:colOff>
      <xdr:row>49</xdr:row>
      <xdr:rowOff>19050</xdr:rowOff>
    </xdr:from>
    <xdr:to>
      <xdr:col>54</xdr:col>
      <xdr:colOff>438150</xdr:colOff>
      <xdr:row>69</xdr:row>
      <xdr:rowOff>9525</xdr:rowOff>
    </xdr:to>
    <xdr:graphicFrame macro="">
      <xdr:nvGraphicFramePr>
        <xdr:cNvPr id="4" name="Chart 3"/>
        <xdr:cNvGraphicFramePr/>
      </xdr:nvGraphicFramePr>
      <xdr:xfrm>
        <a:off x="38995350" y="9353550"/>
        <a:ext cx="737235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60</xdr:row>
      <xdr:rowOff>28575</xdr:rowOff>
    </xdr:from>
    <xdr:to>
      <xdr:col>28</xdr:col>
      <xdr:colOff>323850</xdr:colOff>
      <xdr:row>79</xdr:row>
      <xdr:rowOff>152400</xdr:rowOff>
    </xdr:to>
    <xdr:graphicFrame macro="">
      <xdr:nvGraphicFramePr>
        <xdr:cNvPr id="2" name="Diagram 2"/>
        <xdr:cNvGraphicFramePr/>
      </xdr:nvGraphicFramePr>
      <xdr:xfrm>
        <a:off x="12725400" y="11458575"/>
        <a:ext cx="73723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533400</xdr:colOff>
      <xdr:row>9</xdr:row>
      <xdr:rowOff>57150</xdr:rowOff>
    </xdr:from>
    <xdr:to>
      <xdr:col>23</xdr:col>
      <xdr:colOff>609600</xdr:colOff>
      <xdr:row>29</xdr:row>
      <xdr:rowOff>180975</xdr:rowOff>
    </xdr:to>
    <xdr:graphicFrame macro="">
      <xdr:nvGraphicFramePr>
        <xdr:cNvPr id="3" name="Chart 2"/>
        <xdr:cNvGraphicFramePr/>
      </xdr:nvGraphicFramePr>
      <xdr:xfrm>
        <a:off x="11772900" y="1771650"/>
        <a:ext cx="55626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171450</xdr:colOff>
      <xdr:row>80</xdr:row>
      <xdr:rowOff>152400</xdr:rowOff>
    </xdr:from>
    <xdr:to>
      <xdr:col>23</xdr:col>
      <xdr:colOff>428625</xdr:colOff>
      <xdr:row>96</xdr:row>
      <xdr:rowOff>180975</xdr:rowOff>
    </xdr:to>
    <xdr:graphicFrame macro="">
      <xdr:nvGraphicFramePr>
        <xdr:cNvPr id="4" name="Chart 3"/>
        <xdr:cNvGraphicFramePr/>
      </xdr:nvGraphicFramePr>
      <xdr:xfrm>
        <a:off x="12020550" y="15392400"/>
        <a:ext cx="51339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0.05575</cdr:y>
    </cdr:from>
    <cdr:to>
      <cdr:x>0.44925</cdr:x>
      <cdr:y>0.231</cdr:y>
    </cdr:to>
    <cdr:sp macro="" textlink="">
      <cdr:nvSpPr>
        <cdr:cNvPr id="2" name="textruta 1"/>
        <cdr:cNvSpPr txBox="1"/>
      </cdr:nvSpPr>
      <cdr:spPr>
        <a:xfrm>
          <a:off x="1057275" y="104775"/>
          <a:ext cx="1304925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100"/>
            <a:t>pg/g lw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0.074</cdr:y>
    </cdr:from>
    <cdr:to>
      <cdr:x>0.52425</cdr:x>
      <cdr:y>0.16825</cdr:y>
    </cdr:to>
    <cdr:sp macro="" textlink="">
      <cdr:nvSpPr>
        <cdr:cNvPr id="2" name="textruta 1"/>
        <cdr:cNvSpPr txBox="1"/>
      </cdr:nvSpPr>
      <cdr:spPr>
        <a:xfrm>
          <a:off x="1314450" y="200025"/>
          <a:ext cx="1952625" cy="2571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v-SE" sz="1100"/>
            <a:t>Sum PBDE -Sum DDT (pg/g lw)</a:t>
          </a:r>
        </a:p>
        <a:p>
          <a:endParaRPr lang="sv-SE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</xdr:row>
      <xdr:rowOff>0</xdr:rowOff>
    </xdr:from>
    <xdr:to>
      <xdr:col>20</xdr:col>
      <xdr:colOff>152400</xdr:colOff>
      <xdr:row>10</xdr:row>
      <xdr:rowOff>180975</xdr:rowOff>
    </xdr:to>
    <xdr:graphicFrame macro="">
      <xdr:nvGraphicFramePr>
        <xdr:cNvPr id="2" name="Diagram 1"/>
        <xdr:cNvGraphicFramePr/>
      </xdr:nvGraphicFramePr>
      <xdr:xfrm>
        <a:off x="8429625" y="190500"/>
        <a:ext cx="52768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11</xdr:row>
      <xdr:rowOff>133350</xdr:rowOff>
    </xdr:from>
    <xdr:to>
      <xdr:col>21</xdr:col>
      <xdr:colOff>542925</xdr:colOff>
      <xdr:row>26</xdr:row>
      <xdr:rowOff>19050</xdr:rowOff>
    </xdr:to>
    <xdr:graphicFrame macro="">
      <xdr:nvGraphicFramePr>
        <xdr:cNvPr id="3" name="Diagram 2"/>
        <xdr:cNvGraphicFramePr/>
      </xdr:nvGraphicFramePr>
      <xdr:xfrm>
        <a:off x="8477250" y="2228850"/>
        <a:ext cx="6229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26</xdr:row>
      <xdr:rowOff>0</xdr:rowOff>
    </xdr:from>
    <xdr:to>
      <xdr:col>16</xdr:col>
      <xdr:colOff>485775</xdr:colOff>
      <xdr:row>41</xdr:row>
      <xdr:rowOff>142875</xdr:rowOff>
    </xdr:to>
    <xdr:graphicFrame macro="">
      <xdr:nvGraphicFramePr>
        <xdr:cNvPr id="4" name="Chart 3"/>
        <xdr:cNvGraphicFramePr/>
      </xdr:nvGraphicFramePr>
      <xdr:xfrm>
        <a:off x="6648450" y="4953000"/>
        <a:ext cx="49530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0.10125</cdr:y>
    </cdr:from>
    <cdr:to>
      <cdr:x>0.7475</cdr:x>
      <cdr:y>0.20875</cdr:y>
    </cdr:to>
    <cdr:sp macro="" textlink="">
      <cdr:nvSpPr>
        <cdr:cNvPr id="2" name="textruta 1"/>
        <cdr:cNvSpPr txBox="1"/>
      </cdr:nvSpPr>
      <cdr:spPr>
        <a:xfrm>
          <a:off x="771525" y="314325"/>
          <a:ext cx="3733800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200" b="1"/>
            <a:t>pg/g ww, shrimp</a:t>
          </a:r>
          <a:r>
            <a:rPr lang="sv-SE" sz="1200" b="1" baseline="0"/>
            <a:t> (R=Kvenangen, M=Malangen) &amp; halibut</a:t>
          </a:r>
          <a:endParaRPr lang="sv-SE" sz="1200" b="1"/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0.0565</cdr:y>
    </cdr:from>
    <cdr:to>
      <cdr:x>0.9005</cdr:x>
      <cdr:y>0.164</cdr:y>
    </cdr:to>
    <cdr:sp macro="" textlink="">
      <cdr:nvSpPr>
        <cdr:cNvPr id="2" name="textruta 1"/>
        <cdr:cNvSpPr txBox="1"/>
      </cdr:nvSpPr>
      <cdr:spPr>
        <a:xfrm>
          <a:off x="781050" y="190500"/>
          <a:ext cx="4648200" cy="361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sv-SE" sz="1200" b="1"/>
            <a:t>pg/g ww, shrimp</a:t>
          </a:r>
          <a:r>
            <a:rPr lang="sv-SE" sz="1200" b="1" baseline="0"/>
            <a:t> (R=Kvenangen, M=Malangen) &amp; halibut. No SumPFAS</a:t>
          </a:r>
          <a:endParaRPr lang="sv-SE" sz="1200" b="1"/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veite-reker\pfas_reker_kvei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FAS shrimp"/>
      <sheetName val="PFAS halibut"/>
      <sheetName val="PFAS &gt;LOD"/>
      <sheetName val="literature"/>
      <sheetName val="conc vs weight"/>
      <sheetName val="shrimp KM_past"/>
      <sheetName val="past-graphs"/>
      <sheetName val="LOD"/>
    </sheetNames>
    <sheetDataSet>
      <sheetData sheetId="0">
        <row r="2">
          <cell r="E2" t="str">
            <v>i-PFOS*</v>
          </cell>
          <cell r="F2" t="str">
            <v>n-PFOS*</v>
          </cell>
          <cell r="J2" t="str">
            <v>PFHxA</v>
          </cell>
          <cell r="L2" t="str">
            <v>PFOA</v>
          </cell>
          <cell r="M2" t="str">
            <v>PFNA</v>
          </cell>
          <cell r="N2" t="str">
            <v>PFDcA</v>
          </cell>
          <cell r="O2" t="str">
            <v>PFUnA</v>
          </cell>
          <cell r="P2" t="str">
            <v>PFDoA</v>
          </cell>
          <cell r="Q2" t="str">
            <v>PFTrA</v>
          </cell>
          <cell r="R2" t="str">
            <v>PFTeA</v>
          </cell>
          <cell r="T2" t="str">
            <v>FOSA</v>
          </cell>
          <cell r="U2" t="str">
            <v>ΣPFAS</v>
          </cell>
        </row>
        <row r="3">
          <cell r="A3" t="str">
            <v>Shrimp Kvanangen</v>
          </cell>
          <cell r="B3" t="str">
            <v>R1</v>
          </cell>
          <cell r="E3">
            <v>177</v>
          </cell>
          <cell r="F3">
            <v>3253</v>
          </cell>
          <cell r="J3">
            <v>45</v>
          </cell>
          <cell r="L3">
            <v>201</v>
          </cell>
          <cell r="M3">
            <v>488</v>
          </cell>
          <cell r="N3">
            <v>701</v>
          </cell>
          <cell r="O3">
            <v>2056</v>
          </cell>
          <cell r="P3">
            <v>667</v>
          </cell>
          <cell r="Q3">
            <v>2439</v>
          </cell>
          <cell r="R3">
            <v>313</v>
          </cell>
          <cell r="T3">
            <v>632</v>
          </cell>
          <cell r="U3">
            <v>10972</v>
          </cell>
        </row>
        <row r="4">
          <cell r="A4" t="str">
            <v>Shrimp Kvanangen</v>
          </cell>
          <cell r="B4" t="str">
            <v>R2</v>
          </cell>
          <cell r="E4">
            <v>162</v>
          </cell>
          <cell r="F4">
            <v>2743</v>
          </cell>
          <cell r="J4">
            <v>46</v>
          </cell>
          <cell r="L4">
            <v>221</v>
          </cell>
          <cell r="M4">
            <v>485</v>
          </cell>
          <cell r="N4">
            <v>646</v>
          </cell>
          <cell r="O4">
            <v>2106</v>
          </cell>
          <cell r="P4">
            <v>546</v>
          </cell>
          <cell r="Q4">
            <v>2143</v>
          </cell>
          <cell r="R4">
            <v>390</v>
          </cell>
          <cell r="T4">
            <v>645</v>
          </cell>
          <cell r="U4">
            <v>10133</v>
          </cell>
        </row>
        <row r="5">
          <cell r="A5" t="str">
            <v>Shrimp Kvanangen</v>
          </cell>
          <cell r="B5" t="str">
            <v>R3</v>
          </cell>
          <cell r="E5">
            <v>199</v>
          </cell>
          <cell r="F5">
            <v>3334</v>
          </cell>
          <cell r="J5">
            <v>47</v>
          </cell>
          <cell r="L5">
            <v>209</v>
          </cell>
          <cell r="M5">
            <v>610</v>
          </cell>
          <cell r="N5">
            <v>751</v>
          </cell>
          <cell r="O5">
            <v>2540</v>
          </cell>
          <cell r="P5">
            <v>517</v>
          </cell>
          <cell r="Q5">
            <v>1990</v>
          </cell>
          <cell r="R5">
            <v>311</v>
          </cell>
          <cell r="T5">
            <v>619</v>
          </cell>
          <cell r="U5">
            <v>11127</v>
          </cell>
        </row>
        <row r="6">
          <cell r="A6" t="str">
            <v>Shrimp Malangen</v>
          </cell>
          <cell r="B6" t="str">
            <v>M1</v>
          </cell>
          <cell r="E6">
            <v>71</v>
          </cell>
          <cell r="F6">
            <v>2508</v>
          </cell>
          <cell r="J6">
            <v>81</v>
          </cell>
          <cell r="L6">
            <v>164</v>
          </cell>
          <cell r="M6">
            <v>283</v>
          </cell>
          <cell r="N6">
            <v>358</v>
          </cell>
          <cell r="O6">
            <v>920</v>
          </cell>
          <cell r="P6">
            <v>211</v>
          </cell>
          <cell r="Q6">
            <v>475</v>
          </cell>
          <cell r="R6" t="str">
            <v>8.3 (&lt;LOD)</v>
          </cell>
          <cell r="T6">
            <v>415</v>
          </cell>
          <cell r="U6">
            <v>5486</v>
          </cell>
        </row>
        <row r="7">
          <cell r="A7" t="str">
            <v>Shrimp Malangen</v>
          </cell>
          <cell r="B7" t="str">
            <v>M2</v>
          </cell>
          <cell r="E7">
            <v>155</v>
          </cell>
          <cell r="F7">
            <v>2703</v>
          </cell>
          <cell r="J7">
            <v>81</v>
          </cell>
          <cell r="L7">
            <v>181</v>
          </cell>
          <cell r="M7">
            <v>242</v>
          </cell>
          <cell r="N7">
            <v>366</v>
          </cell>
          <cell r="O7">
            <v>1067</v>
          </cell>
          <cell r="P7">
            <v>286</v>
          </cell>
          <cell r="Q7">
            <v>761</v>
          </cell>
          <cell r="R7" t="str">
            <v>8.3 (&lt;LOD)</v>
          </cell>
          <cell r="T7">
            <v>899</v>
          </cell>
          <cell r="U7">
            <v>6741</v>
          </cell>
        </row>
        <row r="8">
          <cell r="A8" t="str">
            <v>Shrimp Malangen</v>
          </cell>
          <cell r="B8" t="str">
            <v>M3</v>
          </cell>
          <cell r="E8">
            <v>54</v>
          </cell>
          <cell r="F8">
            <v>2097</v>
          </cell>
          <cell r="J8">
            <v>50</v>
          </cell>
          <cell r="L8">
            <v>207</v>
          </cell>
          <cell r="M8">
            <v>256</v>
          </cell>
          <cell r="N8">
            <v>436</v>
          </cell>
          <cell r="O8">
            <v>1132</v>
          </cell>
          <cell r="P8">
            <v>272</v>
          </cell>
          <cell r="Q8">
            <v>960</v>
          </cell>
          <cell r="R8" t="str">
            <v>8.3 (&lt;LOD)</v>
          </cell>
          <cell r="T8">
            <v>915</v>
          </cell>
          <cell r="U8">
            <v>6379</v>
          </cell>
        </row>
      </sheetData>
      <sheetData sheetId="1">
        <row r="3">
          <cell r="A3" t="str">
            <v>Halibut</v>
          </cell>
          <cell r="B3" t="str">
            <v>H1</v>
          </cell>
          <cell r="E3">
            <v>206</v>
          </cell>
          <cell r="F3">
            <v>1604</v>
          </cell>
          <cell r="J3" t="str">
            <v>0.9 (&lt;LOD)</v>
          </cell>
          <cell r="L3" t="str">
            <v>2.8 (&lt;LOD)</v>
          </cell>
          <cell r="M3">
            <v>118</v>
          </cell>
          <cell r="N3">
            <v>75</v>
          </cell>
          <cell r="O3">
            <v>217</v>
          </cell>
          <cell r="P3">
            <v>48</v>
          </cell>
          <cell r="Q3">
            <v>298</v>
          </cell>
          <cell r="R3" t="str">
            <v>2.8 (&lt;LOD)</v>
          </cell>
          <cell r="T3" t="str">
            <v>0.3 (&lt;LOD)</v>
          </cell>
          <cell r="U3">
            <v>2566</v>
          </cell>
        </row>
        <row r="4">
          <cell r="A4" t="str">
            <v>Halibut</v>
          </cell>
          <cell r="B4" t="str">
            <v>H2</v>
          </cell>
          <cell r="E4">
            <v>197</v>
          </cell>
          <cell r="F4">
            <v>810</v>
          </cell>
          <cell r="J4" t="str">
            <v>0.9 (&lt;LOD)</v>
          </cell>
          <cell r="L4" t="str">
            <v>2.8 (&lt;LOD)</v>
          </cell>
          <cell r="M4">
            <v>65</v>
          </cell>
          <cell r="N4">
            <v>66</v>
          </cell>
          <cell r="O4">
            <v>422</v>
          </cell>
          <cell r="P4">
            <v>27</v>
          </cell>
          <cell r="Q4">
            <v>244</v>
          </cell>
          <cell r="R4" t="str">
            <v>2.8 (&lt;LOD)</v>
          </cell>
          <cell r="T4" t="str">
            <v>0.3 (&lt;LOD)</v>
          </cell>
          <cell r="U4">
            <v>1831</v>
          </cell>
        </row>
        <row r="5">
          <cell r="A5" t="str">
            <v>Halibut</v>
          </cell>
          <cell r="B5" t="str">
            <v>H3</v>
          </cell>
          <cell r="E5" t="str">
            <v>2.4 (&lt;LOD)</v>
          </cell>
          <cell r="F5">
            <v>247</v>
          </cell>
          <cell r="J5" t="str">
            <v>0.9 (&lt;LOD)</v>
          </cell>
          <cell r="L5" t="str">
            <v>2.8 (&lt;LOD)</v>
          </cell>
          <cell r="M5">
            <v>44</v>
          </cell>
          <cell r="N5">
            <v>51</v>
          </cell>
          <cell r="O5">
            <v>132</v>
          </cell>
          <cell r="P5">
            <v>19</v>
          </cell>
          <cell r="Q5">
            <v>118</v>
          </cell>
          <cell r="R5" t="str">
            <v>2.8 (&lt;LOD)</v>
          </cell>
          <cell r="T5" t="str">
            <v>0.3 (&lt;LOD)</v>
          </cell>
          <cell r="U5">
            <v>611</v>
          </cell>
        </row>
        <row r="6">
          <cell r="A6" t="str">
            <v>Halibut</v>
          </cell>
          <cell r="B6" t="str">
            <v>H4</v>
          </cell>
          <cell r="E6">
            <v>39</v>
          </cell>
          <cell r="F6">
            <v>407</v>
          </cell>
          <cell r="J6" t="str">
            <v>0.9 (&lt;LOD)</v>
          </cell>
          <cell r="L6" t="str">
            <v>2.8 (&lt;LOD)</v>
          </cell>
          <cell r="M6">
            <v>26</v>
          </cell>
          <cell r="N6">
            <v>19</v>
          </cell>
          <cell r="O6">
            <v>102</v>
          </cell>
          <cell r="P6">
            <v>13</v>
          </cell>
          <cell r="Q6">
            <v>142</v>
          </cell>
          <cell r="R6" t="str">
            <v>2.8 (&lt;LOD)</v>
          </cell>
          <cell r="T6" t="str">
            <v>0.3 (&lt;LOD)</v>
          </cell>
          <cell r="U6">
            <v>748</v>
          </cell>
        </row>
        <row r="7">
          <cell r="A7" t="str">
            <v>Halibut</v>
          </cell>
          <cell r="B7" t="str">
            <v>H5</v>
          </cell>
          <cell r="E7">
            <v>22</v>
          </cell>
          <cell r="F7">
            <v>614</v>
          </cell>
          <cell r="J7" t="str">
            <v>0.9 (&lt;LOD)</v>
          </cell>
          <cell r="L7" t="str">
            <v>2.8 (&lt;LOD)</v>
          </cell>
          <cell r="M7">
            <v>29</v>
          </cell>
          <cell r="N7">
            <v>16</v>
          </cell>
          <cell r="O7">
            <v>116</v>
          </cell>
          <cell r="P7">
            <v>28</v>
          </cell>
          <cell r="Q7">
            <v>176</v>
          </cell>
          <cell r="R7" t="str">
            <v>2.8 (&lt;LOD)</v>
          </cell>
          <cell r="T7" t="str">
            <v>0.3 (&lt;LOD)</v>
          </cell>
          <cell r="U7">
            <v>1001</v>
          </cell>
        </row>
        <row r="8">
          <cell r="A8" t="str">
            <v>Halibut</v>
          </cell>
          <cell r="B8" t="str">
            <v>H6</v>
          </cell>
          <cell r="E8">
            <v>29</v>
          </cell>
          <cell r="F8">
            <v>1293</v>
          </cell>
          <cell r="J8" t="str">
            <v>0.9 (&lt;LOD)</v>
          </cell>
          <cell r="L8" t="str">
            <v>2.8 (&lt;LOD)</v>
          </cell>
          <cell r="M8">
            <v>252</v>
          </cell>
          <cell r="N8">
            <v>155</v>
          </cell>
          <cell r="O8">
            <v>1186</v>
          </cell>
          <cell r="P8">
            <v>357</v>
          </cell>
          <cell r="Q8">
            <v>2341</v>
          </cell>
          <cell r="R8">
            <v>549</v>
          </cell>
          <cell r="T8" t="str">
            <v>0.3 (&lt;LOD)</v>
          </cell>
          <cell r="U8">
            <v>6162</v>
          </cell>
        </row>
        <row r="9">
          <cell r="A9" t="str">
            <v>Halibut</v>
          </cell>
          <cell r="B9" t="str">
            <v>H7</v>
          </cell>
          <cell r="E9">
            <v>61</v>
          </cell>
          <cell r="F9">
            <v>979</v>
          </cell>
          <cell r="J9" t="str">
            <v>0.9 (&lt;LOD)</v>
          </cell>
          <cell r="L9" t="str">
            <v>2.8 (&lt;LOD)</v>
          </cell>
          <cell r="M9">
            <v>104</v>
          </cell>
          <cell r="N9">
            <v>93</v>
          </cell>
          <cell r="O9">
            <v>367</v>
          </cell>
          <cell r="P9">
            <v>76</v>
          </cell>
          <cell r="Q9">
            <v>402</v>
          </cell>
          <cell r="R9" t="str">
            <v>2.8 (&lt;LOD)</v>
          </cell>
          <cell r="T9" t="str">
            <v>0.3 (&lt;LOD)</v>
          </cell>
          <cell r="U9">
            <v>2082</v>
          </cell>
        </row>
        <row r="10">
          <cell r="A10" t="str">
            <v>Halibut</v>
          </cell>
          <cell r="B10" t="str">
            <v>H8</v>
          </cell>
          <cell r="E10">
            <v>50</v>
          </cell>
          <cell r="F10">
            <v>887</v>
          </cell>
          <cell r="J10" t="str">
            <v>0.9 (&lt;LOD)</v>
          </cell>
          <cell r="L10" t="str">
            <v>2.8 (&lt;LOD)</v>
          </cell>
          <cell r="M10">
            <v>63</v>
          </cell>
          <cell r="N10">
            <v>71</v>
          </cell>
          <cell r="O10">
            <v>479</v>
          </cell>
          <cell r="P10">
            <v>56</v>
          </cell>
          <cell r="Q10">
            <v>276</v>
          </cell>
          <cell r="R10" t="str">
            <v>2.8 (&lt;LOD)</v>
          </cell>
          <cell r="T10" t="str">
            <v>0.3 (&lt;LOD)</v>
          </cell>
          <cell r="U10">
            <v>1882</v>
          </cell>
        </row>
        <row r="11">
          <cell r="A11" t="str">
            <v>Halibut</v>
          </cell>
          <cell r="B11" t="str">
            <v>H9</v>
          </cell>
          <cell r="E11">
            <v>66</v>
          </cell>
          <cell r="F11">
            <v>1722</v>
          </cell>
          <cell r="J11" t="str">
            <v>0.9 (&lt;LOD)</v>
          </cell>
          <cell r="L11" t="str">
            <v>2.8 (&lt;LOD)</v>
          </cell>
          <cell r="M11">
            <v>42</v>
          </cell>
          <cell r="N11">
            <v>52</v>
          </cell>
          <cell r="O11">
            <v>391</v>
          </cell>
          <cell r="P11">
            <v>126</v>
          </cell>
          <cell r="Q11">
            <v>421</v>
          </cell>
          <cell r="R11" t="str">
            <v>2.8 (&lt;LOD)</v>
          </cell>
          <cell r="T11" t="str">
            <v>0.3 (&lt;LOD)</v>
          </cell>
          <cell r="U11">
            <v>2820</v>
          </cell>
        </row>
      </sheetData>
      <sheetData sheetId="2">
        <row r="2">
          <cell r="C2" t="str">
            <v>i-PFOS*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workbookViewId="0" topLeftCell="A1">
      <selection activeCell="H4" sqref="H4"/>
    </sheetView>
  </sheetViews>
  <sheetFormatPr defaultColWidth="9.140625" defaultRowHeight="15"/>
  <cols>
    <col min="1" max="1" width="17.421875" style="0" customWidth="1"/>
    <col min="2" max="2" width="10.140625" style="0" bestFit="1" customWidth="1"/>
    <col min="3" max="4" width="9.28125" style="0" bestFit="1" customWidth="1"/>
    <col min="5" max="5" width="12.421875" style="0" customWidth="1"/>
    <col min="6" max="27" width="9.28125" style="0" bestFit="1" customWidth="1"/>
    <col min="28" max="28" width="11.00390625" style="0" customWidth="1"/>
    <col min="29" max="42" width="9.28125" style="0" bestFit="1" customWidth="1"/>
    <col min="43" max="43" width="10.140625" style="0" bestFit="1" customWidth="1"/>
  </cols>
  <sheetData>
    <row r="1" spans="1:44" ht="15">
      <c r="A1" s="17" t="s">
        <v>109</v>
      </c>
      <c r="B1" s="18" t="s">
        <v>110</v>
      </c>
      <c r="C1" s="18" t="s">
        <v>111</v>
      </c>
      <c r="D1" s="18" t="s">
        <v>112</v>
      </c>
      <c r="E1" s="18" t="s">
        <v>113</v>
      </c>
      <c r="F1" s="18" t="s">
        <v>114</v>
      </c>
      <c r="G1" s="18" t="s">
        <v>115</v>
      </c>
      <c r="H1" s="47" t="s">
        <v>116</v>
      </c>
      <c r="I1" s="18" t="s">
        <v>117</v>
      </c>
      <c r="J1" s="18" t="s">
        <v>118</v>
      </c>
      <c r="K1" s="18" t="s">
        <v>119</v>
      </c>
      <c r="L1" s="18" t="s">
        <v>120</v>
      </c>
      <c r="M1" s="18" t="s">
        <v>121</v>
      </c>
      <c r="N1" s="18" t="s">
        <v>122</v>
      </c>
      <c r="O1" s="18" t="s">
        <v>123</v>
      </c>
      <c r="AR1" s="18"/>
    </row>
    <row r="2" spans="1:44" ht="15">
      <c r="A2" s="48" t="s">
        <v>96</v>
      </c>
      <c r="B2" s="19">
        <v>12.720642615546854</v>
      </c>
      <c r="C2" s="19">
        <v>96.49420765524125</v>
      </c>
      <c r="D2" s="19">
        <v>57.70201346651819</v>
      </c>
      <c r="E2" s="19">
        <v>5.820212002063952</v>
      </c>
      <c r="F2" s="19">
        <v>6.5903668212016004</v>
      </c>
      <c r="G2" s="19">
        <v>12.08101646012662</v>
      </c>
      <c r="H2" s="19">
        <v>33.408010653282695</v>
      </c>
      <c r="I2" s="19">
        <v>8.848520647912192</v>
      </c>
      <c r="J2" s="19">
        <v>41.92097136503228</v>
      </c>
      <c r="K2" s="19">
        <v>46.69275711229807</v>
      </c>
      <c r="L2" s="19">
        <v>23.703177642401723</v>
      </c>
      <c r="M2" s="19">
        <v>16.580113284612658</v>
      </c>
      <c r="N2" s="19">
        <v>147.81854436832919</v>
      </c>
      <c r="O2" s="19">
        <v>90.77787862740357</v>
      </c>
      <c r="AR2" s="19"/>
    </row>
    <row r="3" spans="1:44" ht="15">
      <c r="A3" s="2" t="s">
        <v>97</v>
      </c>
      <c r="B3" s="19">
        <v>10.828229783709268</v>
      </c>
      <c r="C3" s="19">
        <v>38.644248819456024</v>
      </c>
      <c r="D3" s="19">
        <v>33.276879234355306</v>
      </c>
      <c r="E3" s="19">
        <v>2.3332648895666255</v>
      </c>
      <c r="F3" s="19">
        <v>4.460853246500582</v>
      </c>
      <c r="G3" s="19">
        <v>4.33849792379595</v>
      </c>
      <c r="H3" s="19">
        <v>8.135844059438547</v>
      </c>
      <c r="I3" s="19">
        <v>4.175874604084938</v>
      </c>
      <c r="J3" s="19">
        <v>11.633210574661266</v>
      </c>
      <c r="K3" s="19">
        <v>11.601801090337338</v>
      </c>
      <c r="L3" s="19" t="e">
        <v>#NUM!</v>
      </c>
      <c r="M3" s="19">
        <v>10.737863818134517</v>
      </c>
      <c r="N3" s="19">
        <v>27.77975257846369</v>
      </c>
      <c r="O3" s="19">
        <v>20.553368645820623</v>
      </c>
      <c r="AR3" s="19"/>
    </row>
    <row r="4" spans="1:44" ht="15">
      <c r="A4" s="48" t="s">
        <v>98</v>
      </c>
      <c r="B4" s="19">
        <v>12.957249621297573</v>
      </c>
      <c r="C4" s="19">
        <v>65.00810614518421</v>
      </c>
      <c r="D4" s="19">
        <v>56.135880565635205</v>
      </c>
      <c r="E4" s="19">
        <v>3.188137164061341</v>
      </c>
      <c r="F4" s="19">
        <v>7.567386041237591</v>
      </c>
      <c r="G4" s="19">
        <v>5.528505001799647</v>
      </c>
      <c r="H4" s="19">
        <v>27.815807794358136</v>
      </c>
      <c r="I4" s="19">
        <v>13.659629071588043</v>
      </c>
      <c r="J4" s="19">
        <v>32.300417827667864</v>
      </c>
      <c r="K4" s="19">
        <v>55.90020201581555</v>
      </c>
      <c r="L4" s="19">
        <v>17.930460274986345</v>
      </c>
      <c r="M4" s="19">
        <v>14.057369194243492</v>
      </c>
      <c r="N4" s="19">
        <v>144.24340729954184</v>
      </c>
      <c r="O4" s="19">
        <v>94.34983720825949</v>
      </c>
      <c r="AR4" s="19"/>
    </row>
    <row r="5" spans="1:44" ht="15">
      <c r="A5" s="2" t="s">
        <v>99</v>
      </c>
      <c r="B5" s="19"/>
      <c r="C5" s="19">
        <v>29.013689234764602</v>
      </c>
      <c r="D5" s="19"/>
      <c r="E5" s="19"/>
      <c r="F5" s="19"/>
      <c r="G5" s="19"/>
      <c r="H5" s="19"/>
      <c r="I5" s="19">
        <v>3.408932778856538</v>
      </c>
      <c r="J5" s="19">
        <v>2.694255373778254</v>
      </c>
      <c r="K5" s="19">
        <v>3.694599147181555</v>
      </c>
      <c r="L5" s="19">
        <v>3.5757166340138196</v>
      </c>
      <c r="M5" s="19">
        <v>3.146181035005251</v>
      </c>
      <c r="N5" s="19">
        <v>8.392936982351857</v>
      </c>
      <c r="O5" s="19">
        <v>5.093347369660436</v>
      </c>
      <c r="AR5" s="19"/>
    </row>
    <row r="6" spans="1:44" ht="15">
      <c r="A6" s="2" t="s">
        <v>65</v>
      </c>
      <c r="B6" s="9">
        <v>10.828229783709268</v>
      </c>
      <c r="C6" s="9">
        <v>29.013689234764602</v>
      </c>
      <c r="D6" s="9">
        <v>33.276879234355306</v>
      </c>
      <c r="E6" s="9">
        <v>2.3332648895666255</v>
      </c>
      <c r="F6" s="9">
        <v>4.460853246500582</v>
      </c>
      <c r="G6" s="9">
        <v>4.33849792379595</v>
      </c>
      <c r="H6" s="9">
        <v>8.135844059438547</v>
      </c>
      <c r="I6" s="9">
        <v>3.6992298314540326</v>
      </c>
      <c r="J6" s="9">
        <v>9.307046815209228</v>
      </c>
      <c r="K6" s="9">
        <v>7.112884218882911</v>
      </c>
      <c r="L6" s="9">
        <v>3.5757166340138196</v>
      </c>
      <c r="M6" s="9">
        <v>9.210602150938762</v>
      </c>
      <c r="N6" s="9">
        <v>9.203780930348676</v>
      </c>
      <c r="O6" s="9">
        <v>7.940216011297141</v>
      </c>
      <c r="AR6" s="19"/>
    </row>
    <row r="7" spans="1:44" ht="15">
      <c r="A7" s="2" t="s">
        <v>64</v>
      </c>
      <c r="B7" s="19">
        <v>12.720642615546854</v>
      </c>
      <c r="C7" s="19">
        <v>80.75115690021273</v>
      </c>
      <c r="D7" s="19">
        <v>56.9189470160767</v>
      </c>
      <c r="E7" s="19">
        <v>4.839559513801347</v>
      </c>
      <c r="F7" s="19">
        <v>7.567386041237591</v>
      </c>
      <c r="G7" s="19">
        <v>8.949159412200771</v>
      </c>
      <c r="H7" s="19">
        <v>30.157694663758868</v>
      </c>
      <c r="I7" s="19">
        <v>11.67228114622706</v>
      </c>
      <c r="J7" s="19">
        <v>36.133991047276425</v>
      </c>
      <c r="K7" s="19">
        <v>49.59771308889616</v>
      </c>
      <c r="L7" s="19">
        <v>20.0647651151691</v>
      </c>
      <c r="M7" s="19">
        <v>16.580113284612658</v>
      </c>
      <c r="N7" s="19">
        <v>147.09028389632928</v>
      </c>
      <c r="O7" s="19">
        <v>92.19315000414989</v>
      </c>
      <c r="AR7" s="19"/>
    </row>
    <row r="8" spans="1:44" ht="15">
      <c r="A8" s="2" t="s">
        <v>23</v>
      </c>
      <c r="B8" s="19">
        <v>11.46139543087342</v>
      </c>
      <c r="C8" s="19">
        <v>44.56738680038262</v>
      </c>
      <c r="D8" s="19">
        <v>86.28539550260787</v>
      </c>
      <c r="E8" s="19">
        <v>18.495020848711977</v>
      </c>
      <c r="F8" s="19">
        <v>42.80343332077339</v>
      </c>
      <c r="G8" s="19">
        <v>54.55261570265776</v>
      </c>
      <c r="H8" s="19">
        <v>109.01975147948696</v>
      </c>
      <c r="I8" s="19">
        <v>26.108678688234498</v>
      </c>
      <c r="J8" s="19">
        <v>62.22400077699243</v>
      </c>
      <c r="K8" s="19">
        <v>104.62017824483935</v>
      </c>
      <c r="L8" s="19">
        <v>104.56628518874598</v>
      </c>
      <c r="M8" s="19">
        <v>67.08814764565513</v>
      </c>
      <c r="N8" s="19">
        <v>267.2436985416802</v>
      </c>
      <c r="O8" s="19">
        <v>163.34662748877741</v>
      </c>
      <c r="AR8" s="19"/>
    </row>
    <row r="10" spans="2:44" ht="15">
      <c r="B10" s="18" t="s">
        <v>124</v>
      </c>
      <c r="C10" s="18" t="s">
        <v>125</v>
      </c>
      <c r="D10" s="18" t="s">
        <v>126</v>
      </c>
      <c r="E10" s="18" t="s">
        <v>127</v>
      </c>
      <c r="F10" s="18" t="s">
        <v>128</v>
      </c>
      <c r="G10" s="18" t="s">
        <v>129</v>
      </c>
      <c r="H10" s="18" t="s">
        <v>130</v>
      </c>
      <c r="I10" s="18" t="s">
        <v>131</v>
      </c>
      <c r="J10" s="18" t="s">
        <v>132</v>
      </c>
      <c r="K10" s="18" t="s">
        <v>133</v>
      </c>
      <c r="L10" s="47" t="s">
        <v>134</v>
      </c>
      <c r="M10" s="18" t="s">
        <v>135</v>
      </c>
      <c r="N10" s="18" t="s">
        <v>136</v>
      </c>
      <c r="O10" s="18" t="s">
        <v>137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15" s="9" customFormat="1" ht="15">
      <c r="A11" s="2" t="s">
        <v>96</v>
      </c>
      <c r="B11" s="19">
        <v>2.4150962460621073</v>
      </c>
      <c r="C11" s="19">
        <v>70.26338307656005</v>
      </c>
      <c r="D11" s="19">
        <v>37.82231913682148</v>
      </c>
      <c r="E11" s="19">
        <v>6.372018878958419</v>
      </c>
      <c r="F11" s="19">
        <v>261.3347100085381</v>
      </c>
      <c r="G11" s="19">
        <v>11.787245029567444</v>
      </c>
      <c r="H11" s="19">
        <v>481.39199583615493</v>
      </c>
      <c r="I11" s="19">
        <v>22.949666560373696</v>
      </c>
      <c r="J11" s="19">
        <v>110.21635439440406</v>
      </c>
      <c r="K11" s="19">
        <v>26.650109840831135</v>
      </c>
      <c r="L11" s="19">
        <v>410.7562354052706</v>
      </c>
      <c r="M11" s="19">
        <v>1.6980396538510956</v>
      </c>
      <c r="N11" s="19">
        <v>12.74344468607012</v>
      </c>
      <c r="O11" s="19">
        <v>27.409393081589247</v>
      </c>
    </row>
    <row r="12" spans="1:15" ht="15">
      <c r="A12" s="2" t="s">
        <v>97</v>
      </c>
      <c r="B12" s="19" t="e">
        <v>#NUM!</v>
      </c>
      <c r="C12" s="19">
        <v>16.44795112503351</v>
      </c>
      <c r="D12" s="19">
        <v>10.279145233484055</v>
      </c>
      <c r="E12" s="19">
        <v>2.8370602746764693</v>
      </c>
      <c r="F12" s="19">
        <v>54.41887455809055</v>
      </c>
      <c r="G12" s="19">
        <v>4.094642247188021</v>
      </c>
      <c r="H12" s="19">
        <v>92.01823602126716</v>
      </c>
      <c r="I12" s="19">
        <v>6.98310623098909</v>
      </c>
      <c r="J12" s="19">
        <v>36.60665704650822</v>
      </c>
      <c r="K12" s="19" t="e">
        <v>#NUM!</v>
      </c>
      <c r="L12" s="19">
        <v>80.53859582562639</v>
      </c>
      <c r="M12" s="19" t="e">
        <v>#NUM!</v>
      </c>
      <c r="N12" s="19">
        <v>19.247185275326764</v>
      </c>
      <c r="O12" s="19">
        <v>11.406639720954733</v>
      </c>
    </row>
    <row r="13" spans="1:15" ht="15">
      <c r="A13" s="2" t="s">
        <v>98</v>
      </c>
      <c r="B13" s="19" t="e">
        <v>#NUM!</v>
      </c>
      <c r="C13" s="19">
        <v>82.10745764789883</v>
      </c>
      <c r="D13" s="19">
        <v>17.07404177452089</v>
      </c>
      <c r="E13" s="19">
        <v>6.386454731417827</v>
      </c>
      <c r="F13" s="19">
        <v>272.8304015684557</v>
      </c>
      <c r="G13" s="19">
        <v>10.76300596882468</v>
      </c>
      <c r="H13" s="19">
        <v>494.4054234174225</v>
      </c>
      <c r="I13" s="19">
        <v>22.889013925223278</v>
      </c>
      <c r="J13" s="19">
        <v>90.24989475294412</v>
      </c>
      <c r="K13" s="19">
        <v>10.15404410078482</v>
      </c>
      <c r="L13" s="19">
        <v>544.9052114111921</v>
      </c>
      <c r="M13" s="19">
        <v>1.0415166934752471</v>
      </c>
      <c r="N13" s="19">
        <v>14.504221187374489</v>
      </c>
      <c r="O13" s="19">
        <v>24.899914551741965</v>
      </c>
    </row>
    <row r="14" spans="1:15" ht="15">
      <c r="A14" s="2" t="s">
        <v>99</v>
      </c>
      <c r="B14" s="19" t="e">
        <v>#NUM!</v>
      </c>
      <c r="C14" s="19">
        <v>6.026766183652555</v>
      </c>
      <c r="D14" s="19" t="e">
        <v>#NUM!</v>
      </c>
      <c r="E14" s="19" t="e">
        <v>#NUM!</v>
      </c>
      <c r="F14" s="19">
        <v>16.64852073306001</v>
      </c>
      <c r="G14" s="19" t="e">
        <v>#NUM!</v>
      </c>
      <c r="H14" s="19">
        <v>30.803907505088105</v>
      </c>
      <c r="I14" s="19" t="e">
        <v>#NUM!</v>
      </c>
      <c r="J14" s="19" t="e">
        <v>#NUM!</v>
      </c>
      <c r="K14" s="19" t="e">
        <v>#NUM!</v>
      </c>
      <c r="L14" s="19">
        <v>29.53693823136712</v>
      </c>
      <c r="M14" s="19" t="e">
        <v>#NUM!</v>
      </c>
      <c r="N14" s="19">
        <v>4.443862293001868</v>
      </c>
      <c r="O14" s="19">
        <v>2.5262719619467324</v>
      </c>
    </row>
    <row r="15" spans="1:15" ht="15">
      <c r="A15" s="2" t="s">
        <v>65</v>
      </c>
      <c r="B15" s="9" t="e">
        <v>#NUM!</v>
      </c>
      <c r="C15" s="9">
        <v>6.86993322638582</v>
      </c>
      <c r="D15" s="9">
        <v>10.279145233484055</v>
      </c>
      <c r="E15" s="9">
        <v>2.8370602746764693</v>
      </c>
      <c r="F15" s="9">
        <v>19.74792503484886</v>
      </c>
      <c r="G15" s="9">
        <v>4.094642247188021</v>
      </c>
      <c r="H15" s="9">
        <v>33.97139111954253</v>
      </c>
      <c r="I15" s="9">
        <v>6.98310623098909</v>
      </c>
      <c r="J15" s="9">
        <v>36.60665704650822</v>
      </c>
      <c r="K15" s="9" t="e">
        <v>#NUM!</v>
      </c>
      <c r="L15" s="9">
        <v>40.556779175325794</v>
      </c>
      <c r="M15" s="9" t="e">
        <v>#NUM!</v>
      </c>
      <c r="N15" s="9">
        <v>18.69378944497472</v>
      </c>
      <c r="O15" s="9">
        <v>3.7687194386678593</v>
      </c>
    </row>
    <row r="16" spans="1:15" ht="15">
      <c r="A16" s="2" t="s">
        <v>64</v>
      </c>
      <c r="B16" s="19">
        <v>2.4150962460621073</v>
      </c>
      <c r="C16" s="19">
        <v>73.76965675392688</v>
      </c>
      <c r="D16" s="19">
        <v>25.993919894766897</v>
      </c>
      <c r="E16" s="19">
        <v>6.386454731417827</v>
      </c>
      <c r="F16" s="19">
        <v>262.99198225621615</v>
      </c>
      <c r="G16" s="19">
        <v>11.673088966545892</v>
      </c>
      <c r="H16" s="19">
        <v>491.385286923868</v>
      </c>
      <c r="I16" s="19">
        <v>22.889013925223278</v>
      </c>
      <c r="J16" s="19">
        <v>102.4665889581451</v>
      </c>
      <c r="K16" s="19">
        <v>16.704564114613127</v>
      </c>
      <c r="L16" s="19">
        <v>434.0602648054764</v>
      </c>
      <c r="M16" s="19">
        <v>1.1323479394050306</v>
      </c>
      <c r="N16" s="19">
        <v>14.504221187374489</v>
      </c>
      <c r="O16" s="19">
        <v>25.54379816093268</v>
      </c>
    </row>
    <row r="17" spans="1:15" ht="15">
      <c r="A17" s="2" t="s">
        <v>23</v>
      </c>
      <c r="B17" s="19" t="e">
        <v>#NUM!</v>
      </c>
      <c r="C17" s="19">
        <v>167.51361704284287</v>
      </c>
      <c r="D17" s="19">
        <v>165.6832687117474</v>
      </c>
      <c r="E17" s="19">
        <v>13.738293109827811</v>
      </c>
      <c r="F17" s="19">
        <v>529.0166496816389</v>
      </c>
      <c r="G17" s="19">
        <v>16.99221039116109</v>
      </c>
      <c r="H17" s="19">
        <v>1074.9096794528634</v>
      </c>
      <c r="I17" s="19">
        <v>66.18004061245259</v>
      </c>
      <c r="J17" s="19">
        <v>174.80265107512798</v>
      </c>
      <c r="K17" s="19">
        <v>110.24200404127635</v>
      </c>
      <c r="L17" s="19">
        <v>803.3214194319722</v>
      </c>
      <c r="M17" s="19">
        <v>3.2006178647676675</v>
      </c>
      <c r="N17" s="19">
        <v>25.466021171052244</v>
      </c>
      <c r="O17" s="19">
        <v>70.77646596460183</v>
      </c>
    </row>
    <row r="18" spans="1:28" ht="15">
      <c r="A18" s="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5">
      <c r="A19" s="2"/>
      <c r="B19" s="18" t="s">
        <v>138</v>
      </c>
      <c r="C19" s="18" t="s">
        <v>139</v>
      </c>
      <c r="D19" s="18" t="s">
        <v>140</v>
      </c>
      <c r="E19" s="18" t="s">
        <v>141</v>
      </c>
      <c r="F19" s="18" t="s">
        <v>142</v>
      </c>
      <c r="G19" s="18" t="s">
        <v>143</v>
      </c>
      <c r="H19" s="18" t="s">
        <v>144</v>
      </c>
      <c r="I19" s="18" t="s">
        <v>145</v>
      </c>
      <c r="J19" s="18" t="s">
        <v>146</v>
      </c>
      <c r="K19" s="18" t="s">
        <v>147</v>
      </c>
      <c r="L19" s="18" t="s">
        <v>148</v>
      </c>
      <c r="M19" s="18" t="s">
        <v>149</v>
      </c>
      <c r="N19" s="18" t="s">
        <v>150</v>
      </c>
      <c r="O19" s="20" t="s">
        <v>151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5">
      <c r="A20" s="2" t="s">
        <v>96</v>
      </c>
      <c r="B20" s="19">
        <v>21.934088452779374</v>
      </c>
      <c r="C20" s="19">
        <v>27.515372815493166</v>
      </c>
      <c r="D20" s="19">
        <v>54.778426726294654</v>
      </c>
      <c r="E20" s="19">
        <v>17.971660601490633</v>
      </c>
      <c r="F20" s="19">
        <v>136.19835965832561</v>
      </c>
      <c r="G20" s="19">
        <v>46.629061941474106</v>
      </c>
      <c r="H20" s="19">
        <v>87.54837846649974</v>
      </c>
      <c r="I20" s="19"/>
      <c r="J20" s="19">
        <v>2.3366779754219205</v>
      </c>
      <c r="K20" s="19">
        <v>9.272916084562684</v>
      </c>
      <c r="L20" s="19" t="e">
        <v>#NUM!</v>
      </c>
      <c r="M20" s="19">
        <v>10.98862326702637</v>
      </c>
      <c r="N20" s="19">
        <v>2410.5049598498326</v>
      </c>
      <c r="O20" s="19">
        <v>1456.913203371419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5">
      <c r="A21" s="2" t="s">
        <v>97</v>
      </c>
      <c r="B21" s="19" t="e">
        <v>#NUM!</v>
      </c>
      <c r="C21" s="19">
        <v>4.714630434373566</v>
      </c>
      <c r="D21" s="19">
        <v>12.216945045244431</v>
      </c>
      <c r="E21" s="19">
        <v>10.416285738332057</v>
      </c>
      <c r="F21" s="19">
        <v>23.353420788051643</v>
      </c>
      <c r="G21" s="19">
        <v>14.387983886707218</v>
      </c>
      <c r="H21" s="19">
        <v>23.2229552456251</v>
      </c>
      <c r="I21" s="19"/>
      <c r="J21" s="19">
        <v>2.0818354674840718</v>
      </c>
      <c r="K21" s="19">
        <v>2.3637566307019826</v>
      </c>
      <c r="L21" s="19">
        <v>6.0508440835339155</v>
      </c>
      <c r="M21" s="19">
        <v>1.4264147510375655</v>
      </c>
      <c r="N21" s="19">
        <v>610.542114397512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15" ht="15">
      <c r="A22" s="2" t="s">
        <v>98</v>
      </c>
      <c r="B22" s="19">
        <v>21.262079613122847</v>
      </c>
      <c r="C22" s="19">
        <v>43.86644219356514</v>
      </c>
      <c r="D22" s="19">
        <v>37.76592530265693</v>
      </c>
      <c r="E22" s="19">
        <v>13.340781235624226</v>
      </c>
      <c r="F22" s="19">
        <v>163.1085625487266</v>
      </c>
      <c r="G22" s="19">
        <v>62.719453115686036</v>
      </c>
      <c r="H22" s="19">
        <v>41.06512240017044</v>
      </c>
      <c r="I22" s="19"/>
      <c r="J22" s="19">
        <v>5.838784361074836</v>
      </c>
      <c r="K22" s="19">
        <v>9.299703429504001</v>
      </c>
      <c r="L22" s="19">
        <v>2.899021019260005</v>
      </c>
      <c r="M22" s="19">
        <v>14.223787946021556</v>
      </c>
      <c r="N22" s="19">
        <v>2472.37721361698</v>
      </c>
      <c r="O22" s="19">
        <v>1670.0011061653631</v>
      </c>
    </row>
    <row r="23" spans="1:15" ht="15">
      <c r="A23" s="2" t="s">
        <v>99</v>
      </c>
      <c r="B23" s="19" t="e">
        <v>#NUM!</v>
      </c>
      <c r="C23" s="19" t="e">
        <v>#NUM!</v>
      </c>
      <c r="D23" s="19">
        <v>14.140191298702181</v>
      </c>
      <c r="E23" s="19" t="e">
        <v>#NUM!</v>
      </c>
      <c r="F23" s="19">
        <v>7.714791921654126</v>
      </c>
      <c r="G23" s="19" t="e">
        <v>#NUM!</v>
      </c>
      <c r="H23" s="19">
        <v>5.37673391070535</v>
      </c>
      <c r="I23" s="19"/>
      <c r="J23" s="19" t="e">
        <v>#NUM!</v>
      </c>
      <c r="K23" s="19">
        <v>1.6942020723319775</v>
      </c>
      <c r="L23" s="19"/>
      <c r="M23" s="19">
        <v>1.9223478613516962</v>
      </c>
      <c r="N23" s="19">
        <v>131.638545404832</v>
      </c>
      <c r="O23" s="19">
        <v>85.18211814096452</v>
      </c>
    </row>
    <row r="24" spans="1:15" ht="15">
      <c r="A24" s="2" t="s">
        <v>65</v>
      </c>
      <c r="B24" s="9" t="e">
        <v>#NUM!</v>
      </c>
      <c r="C24" s="9">
        <v>4.714630434373566</v>
      </c>
      <c r="D24" s="9">
        <v>13.19927160675047</v>
      </c>
      <c r="E24" s="9">
        <v>10.416285738332057</v>
      </c>
      <c r="F24" s="9">
        <v>18.38091418526015</v>
      </c>
      <c r="G24" s="9">
        <v>14.387983886707218</v>
      </c>
      <c r="H24" s="9">
        <v>10.855666642533922</v>
      </c>
      <c r="I24" s="9"/>
      <c r="J24" s="9">
        <v>2.0818354674840718</v>
      </c>
      <c r="K24" s="9">
        <v>1.6942020723319775</v>
      </c>
      <c r="L24" s="9">
        <v>6.0508440835339155</v>
      </c>
      <c r="M24" s="9">
        <v>1.6743813061946309</v>
      </c>
      <c r="N24" s="6">
        <v>154.70079583191196</v>
      </c>
      <c r="O24" s="19">
        <v>89.98025719975342</v>
      </c>
    </row>
    <row r="25" spans="1:15" ht="15">
      <c r="A25" s="2" t="s">
        <v>64</v>
      </c>
      <c r="B25" s="19">
        <v>21.262079613122847</v>
      </c>
      <c r="C25" s="19">
        <v>28.505319075804987</v>
      </c>
      <c r="D25" s="19">
        <v>52.98202012348968</v>
      </c>
      <c r="E25" s="19">
        <v>17.540526097206534</v>
      </c>
      <c r="F25" s="19">
        <v>147.57553787688883</v>
      </c>
      <c r="G25" s="19">
        <v>54.77741142523766</v>
      </c>
      <c r="H25" s="19">
        <v>53.73227601210199</v>
      </c>
      <c r="I25" s="19"/>
      <c r="J25" s="19">
        <v>2.4215813619523017</v>
      </c>
      <c r="K25" s="19">
        <v>9.299703429504001</v>
      </c>
      <c r="L25" s="19">
        <v>2.899021019260005</v>
      </c>
      <c r="M25" s="19">
        <v>10.98862326702637</v>
      </c>
      <c r="N25" s="19">
        <v>2465.6553092897316</v>
      </c>
      <c r="O25" s="19">
        <v>1495.4462067309485</v>
      </c>
    </row>
    <row r="26" spans="1:15" ht="15">
      <c r="A26" s="2" t="s">
        <v>23</v>
      </c>
      <c r="B26" s="19">
        <v>49.66864897277936</v>
      </c>
      <c r="C26" s="19">
        <v>64.91098191483565</v>
      </c>
      <c r="D26" s="19">
        <v>139.82730436363047</v>
      </c>
      <c r="E26" s="19">
        <v>27.933209937335658</v>
      </c>
      <c r="F26" s="19">
        <v>434.5916863007486</v>
      </c>
      <c r="G26" s="19">
        <v>110.72318141706508</v>
      </c>
      <c r="H26" s="19">
        <v>187.659251897718</v>
      </c>
      <c r="I26" s="19">
        <v>4.755093426897288</v>
      </c>
      <c r="J26" s="19">
        <v>7.334288436783924</v>
      </c>
      <c r="K26" s="19">
        <v>34.47163862027877</v>
      </c>
      <c r="L26" s="19"/>
      <c r="M26" s="19">
        <v>55.30318561907937</v>
      </c>
      <c r="N26" s="19">
        <v>5142.20862169864</v>
      </c>
      <c r="O26" s="19">
        <v>3097.230579464066</v>
      </c>
    </row>
    <row r="27" spans="1:14" ht="15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2" ht="15">
      <c r="B28" s="18" t="s">
        <v>42</v>
      </c>
      <c r="C28" s="18" t="s">
        <v>152</v>
      </c>
      <c r="D28" s="18" t="s">
        <v>153</v>
      </c>
      <c r="E28" s="18" t="s">
        <v>154</v>
      </c>
      <c r="F28" s="47" t="s">
        <v>155</v>
      </c>
      <c r="G28" s="18" t="s">
        <v>156</v>
      </c>
      <c r="H28" s="18" t="s">
        <v>157</v>
      </c>
      <c r="I28" s="18" t="s">
        <v>158</v>
      </c>
      <c r="J28" s="18" t="s">
        <v>159</v>
      </c>
      <c r="K28" s="21" t="s">
        <v>160</v>
      </c>
      <c r="L28" s="21" t="s">
        <v>161</v>
      </c>
    </row>
    <row r="29" spans="1:12" ht="15">
      <c r="A29" s="2" t="s">
        <v>96</v>
      </c>
      <c r="B29" s="19">
        <v>172.95898588811417</v>
      </c>
      <c r="C29" s="19"/>
      <c r="D29" s="19">
        <v>6.862011383153138</v>
      </c>
      <c r="E29" s="19">
        <v>33.18513642812725</v>
      </c>
      <c r="F29" s="19">
        <v>186.8719142861396</v>
      </c>
      <c r="G29" s="19">
        <v>874.4449846746443</v>
      </c>
      <c r="H29" s="19">
        <v>13.910606580831125</v>
      </c>
      <c r="I29" s="19">
        <v>20.53719441992453</v>
      </c>
      <c r="J29" s="19">
        <v>6.328116844887694</v>
      </c>
      <c r="K29" s="19">
        <v>241.4762028576723</v>
      </c>
      <c r="L29" s="19">
        <v>6.862011383153138</v>
      </c>
    </row>
    <row r="30" spans="1:12" ht="15">
      <c r="A30" s="2" t="s">
        <v>97</v>
      </c>
      <c r="B30" s="19">
        <v>36.44560239005959</v>
      </c>
      <c r="C30" s="19"/>
      <c r="D30" s="19">
        <v>3.525274255840815</v>
      </c>
      <c r="E30" s="19">
        <v>12.841966211655029</v>
      </c>
      <c r="F30" s="19">
        <v>35.22188112631715</v>
      </c>
      <c r="G30" s="19">
        <v>46.906855752365495</v>
      </c>
      <c r="H30" s="19"/>
      <c r="I30" s="19"/>
      <c r="J30" s="19"/>
      <c r="K30" s="19"/>
      <c r="L30" s="19"/>
    </row>
    <row r="31" spans="1:12" ht="15">
      <c r="A31" s="2" t="s">
        <v>98</v>
      </c>
      <c r="B31" s="19">
        <v>147.9824634190262</v>
      </c>
      <c r="C31" s="19">
        <v>2.0924078852621917</v>
      </c>
      <c r="D31" s="19">
        <v>8.84384214279651</v>
      </c>
      <c r="E31" s="19">
        <v>22.610759110859256</v>
      </c>
      <c r="F31" s="19">
        <v>90.68806409748261</v>
      </c>
      <c r="G31" s="19">
        <v>201.4393693100988</v>
      </c>
      <c r="H31" s="19">
        <v>52.05003918846852</v>
      </c>
      <c r="I31" s="19">
        <v>43.93056920258172</v>
      </c>
      <c r="J31" s="19"/>
      <c r="K31" s="19">
        <v>300.9597831367746</v>
      </c>
      <c r="L31" s="19">
        <v>7.234209805518367</v>
      </c>
    </row>
    <row r="32" spans="1:12" ht="15">
      <c r="A32" s="2" t="s">
        <v>99</v>
      </c>
      <c r="B32" s="19">
        <v>12.580314293990185</v>
      </c>
      <c r="C32" s="19"/>
      <c r="D32" s="19"/>
      <c r="E32" s="19">
        <v>5.765022796267153</v>
      </c>
      <c r="F32" s="19">
        <v>13.887882452832486</v>
      </c>
      <c r="G32" s="19"/>
      <c r="H32" s="19"/>
      <c r="I32" s="19"/>
      <c r="J32" s="19">
        <v>3.986012507045138</v>
      </c>
      <c r="K32" s="19">
        <v>3.986012507045138</v>
      </c>
      <c r="L32" s="19">
        <v>0</v>
      </c>
    </row>
    <row r="33" spans="1:12" ht="15">
      <c r="A33" s="2" t="s">
        <v>65</v>
      </c>
      <c r="B33" s="19">
        <v>20.862572312792672</v>
      </c>
      <c r="C33" s="19"/>
      <c r="D33" s="19">
        <v>3.525274255840815</v>
      </c>
      <c r="E33" s="19">
        <v>11.340002250839214</v>
      </c>
      <c r="F33" s="19">
        <v>15.812652558370843</v>
      </c>
      <c r="G33" s="19">
        <v>46.906855752365495</v>
      </c>
      <c r="H33" s="19"/>
      <c r="I33" s="19"/>
      <c r="J33" s="19">
        <v>3.986012507045138</v>
      </c>
      <c r="K33" s="19">
        <v>19.65290524909964</v>
      </c>
      <c r="L33" s="19">
        <v>0</v>
      </c>
    </row>
    <row r="34" spans="1:12" ht="15">
      <c r="A34" s="2" t="s">
        <v>64</v>
      </c>
      <c r="B34" s="19">
        <v>169.53401688402118</v>
      </c>
      <c r="C34" s="19">
        <v>2.0924078852621917</v>
      </c>
      <c r="D34" s="19">
        <v>7.385413174481703</v>
      </c>
      <c r="E34" s="19">
        <v>27.897947769493253</v>
      </c>
      <c r="F34" s="19">
        <v>126.71950260761648</v>
      </c>
      <c r="G34" s="19">
        <v>351.6699833396294</v>
      </c>
      <c r="H34" s="19">
        <v>16.17688040765065</v>
      </c>
      <c r="I34" s="19">
        <v>32.23388181125313</v>
      </c>
      <c r="J34" s="19">
        <v>6.328116844887694</v>
      </c>
      <c r="K34" s="19">
        <v>244.1000411453076</v>
      </c>
      <c r="L34" s="19">
        <v>7.234209805518367</v>
      </c>
    </row>
    <row r="35" spans="1:12" ht="15">
      <c r="A35" s="2" t="s">
        <v>23</v>
      </c>
      <c r="B35" s="19">
        <v>188.07602042368762</v>
      </c>
      <c r="C35" s="19">
        <v>14.222336560583463</v>
      </c>
      <c r="D35" s="19">
        <v>135.1477476981448</v>
      </c>
      <c r="E35" s="19">
        <v>20.813590077551712</v>
      </c>
      <c r="F35" s="19">
        <v>1081.5470541527777</v>
      </c>
      <c r="G35" s="19">
        <v>103.66784785410579</v>
      </c>
      <c r="H35" s="19">
        <v>259.1482018207472</v>
      </c>
      <c r="I35" s="19">
        <v>162.34961508888537</v>
      </c>
      <c r="J35" s="19">
        <v>544.1051778770357</v>
      </c>
      <c r="K35" s="19">
        <v>2715.859372948461</v>
      </c>
      <c r="L35" s="19">
        <v>148.88150100164196</v>
      </c>
    </row>
    <row r="38" spans="2:9" ht="15">
      <c r="B38" s="18" t="s">
        <v>112</v>
      </c>
      <c r="C38" s="18" t="s">
        <v>116</v>
      </c>
      <c r="D38" s="18" t="s">
        <v>123</v>
      </c>
      <c r="E38" s="18" t="s">
        <v>128</v>
      </c>
      <c r="F38" s="18" t="s">
        <v>130</v>
      </c>
      <c r="G38" s="18" t="s">
        <v>134</v>
      </c>
      <c r="H38" s="18" t="s">
        <v>142</v>
      </c>
      <c r="I38" s="22" t="s">
        <v>162</v>
      </c>
    </row>
    <row r="39" spans="1:9" ht="15">
      <c r="A39" s="2" t="s">
        <v>96</v>
      </c>
      <c r="B39" s="19">
        <v>57.70201346651819</v>
      </c>
      <c r="C39" s="19">
        <v>33.408010653282695</v>
      </c>
      <c r="D39" s="19">
        <v>90.77787862740357</v>
      </c>
      <c r="E39" s="19">
        <v>261.3347100085381</v>
      </c>
      <c r="F39" s="19">
        <v>481.39199583615493</v>
      </c>
      <c r="G39" s="19">
        <v>410.7562354052706</v>
      </c>
      <c r="H39" s="19">
        <v>136.19835965832561</v>
      </c>
      <c r="I39" s="19">
        <f>SUM(B39:D39,F39:H39)</f>
        <v>1210.2344936469558</v>
      </c>
    </row>
    <row r="40" spans="1:9" ht="15">
      <c r="A40" s="2" t="s">
        <v>97</v>
      </c>
      <c r="B40" s="19">
        <v>33.276879234355306</v>
      </c>
      <c r="C40" s="19">
        <v>8.135844059438547</v>
      </c>
      <c r="D40" s="19">
        <v>20.553368645820623</v>
      </c>
      <c r="E40" s="19">
        <v>54.41887455809055</v>
      </c>
      <c r="F40" s="19">
        <v>92.01823602126716</v>
      </c>
      <c r="G40" s="19">
        <v>80.53859582562639</v>
      </c>
      <c r="H40" s="19">
        <v>23.353420788051643</v>
      </c>
      <c r="I40" s="19">
        <f aca="true" t="shared" si="0" ref="I40:I45">SUM(B40:D40,F40:H40)</f>
        <v>257.87634457455965</v>
      </c>
    </row>
    <row r="41" spans="1:9" ht="15">
      <c r="A41" s="2" t="s">
        <v>98</v>
      </c>
      <c r="B41" s="19">
        <v>56.135880565635205</v>
      </c>
      <c r="C41" s="19">
        <v>27.815807794358136</v>
      </c>
      <c r="D41" s="19">
        <v>94.34983720825949</v>
      </c>
      <c r="E41" s="19">
        <v>272.8304015684557</v>
      </c>
      <c r="F41" s="19">
        <v>494.4054234174225</v>
      </c>
      <c r="G41" s="19">
        <v>544.9052114111921</v>
      </c>
      <c r="H41" s="19">
        <v>163.1085625487266</v>
      </c>
      <c r="I41" s="19">
        <f t="shared" si="0"/>
        <v>1380.7207229455942</v>
      </c>
    </row>
    <row r="42" spans="1:9" ht="15">
      <c r="A42" s="2" t="s">
        <v>99</v>
      </c>
      <c r="B42" s="19"/>
      <c r="C42" s="19"/>
      <c r="D42" s="19">
        <v>5.093347369660436</v>
      </c>
      <c r="E42" s="19">
        <v>16.64852073306001</v>
      </c>
      <c r="F42" s="19">
        <v>30.803907505088105</v>
      </c>
      <c r="G42" s="19">
        <v>29.53693823136712</v>
      </c>
      <c r="H42" s="19">
        <v>7.714791921654126</v>
      </c>
      <c r="I42" s="19">
        <f t="shared" si="0"/>
        <v>73.14898502776978</v>
      </c>
    </row>
    <row r="43" spans="1:9" ht="15">
      <c r="A43" s="2" t="s">
        <v>65</v>
      </c>
      <c r="B43" s="9">
        <v>33.276879234355306</v>
      </c>
      <c r="C43" s="9">
        <v>8.135844059438547</v>
      </c>
      <c r="D43" s="9">
        <v>7.940216011297141</v>
      </c>
      <c r="E43" s="9">
        <v>19.74792503484886</v>
      </c>
      <c r="F43" s="9">
        <v>33.97139111954253</v>
      </c>
      <c r="G43" s="9">
        <v>40.556779175325794</v>
      </c>
      <c r="H43" s="9">
        <v>18.38091418526015</v>
      </c>
      <c r="I43" s="19">
        <f t="shared" si="0"/>
        <v>142.26202378521947</v>
      </c>
    </row>
    <row r="44" spans="1:9" ht="15">
      <c r="A44" s="2" t="s">
        <v>64</v>
      </c>
      <c r="B44" s="19">
        <v>56.9189470160767</v>
      </c>
      <c r="C44" s="19">
        <v>30.157694663758868</v>
      </c>
      <c r="D44" s="19">
        <v>92.19315000414989</v>
      </c>
      <c r="E44" s="19">
        <v>262.99198225621615</v>
      </c>
      <c r="F44" s="19">
        <v>491.385286923868</v>
      </c>
      <c r="G44" s="19">
        <v>434.0602648054764</v>
      </c>
      <c r="H44" s="19">
        <v>147.57553787688883</v>
      </c>
      <c r="I44" s="19">
        <f t="shared" si="0"/>
        <v>1252.2908812902187</v>
      </c>
    </row>
    <row r="45" spans="1:9" ht="15">
      <c r="A45" s="2" t="s">
        <v>23</v>
      </c>
      <c r="B45" s="19">
        <v>86.28539550260787</v>
      </c>
      <c r="C45" s="19">
        <v>109.01975147948696</v>
      </c>
      <c r="D45" s="19">
        <v>163.34662748877741</v>
      </c>
      <c r="E45" s="19">
        <v>529.0166496816389</v>
      </c>
      <c r="F45" s="19">
        <v>1074.9096794528634</v>
      </c>
      <c r="G45" s="19">
        <v>803.3214194319722</v>
      </c>
      <c r="H45" s="19">
        <v>434.5916863007486</v>
      </c>
      <c r="I45" s="19">
        <f t="shared" si="0"/>
        <v>2671.4745596564567</v>
      </c>
    </row>
    <row r="48" spans="1:2" ht="15">
      <c r="A48" s="2" t="s">
        <v>163</v>
      </c>
      <c r="B48" s="23" t="s">
        <v>164</v>
      </c>
    </row>
    <row r="49" spans="1:3" ht="15">
      <c r="A49" s="2" t="s">
        <v>65</v>
      </c>
      <c r="B49" s="4">
        <f>SUM(C15,E15,F15,G15,N15,O15,C24,J24)</f>
        <v>62.80853556859938</v>
      </c>
      <c r="C49" t="s">
        <v>165</v>
      </c>
    </row>
    <row r="50" spans="1:2" ht="15">
      <c r="A50" s="2" t="s">
        <v>64</v>
      </c>
      <c r="B50" s="4">
        <f aca="true" t="shared" si="1" ref="B50:B51">SUM(C16,E16,F16,G16,N16,O16,C25,J25)</f>
        <v>425.7961024941712</v>
      </c>
    </row>
    <row r="51" spans="1:2" ht="15">
      <c r="A51" s="2" t="s">
        <v>23</v>
      </c>
      <c r="B51" s="4">
        <f t="shared" si="1"/>
        <v>895.7485277127444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"/>
  <sheetViews>
    <sheetView tabSelected="1" zoomScale="70" zoomScaleNormal="70" workbookViewId="0" topLeftCell="A1">
      <pane xSplit="1" topLeftCell="B1" activePane="topRight" state="frozen"/>
      <selection pane="topRight" activeCell="AW74" sqref="AW74"/>
    </sheetView>
  </sheetViews>
  <sheetFormatPr defaultColWidth="9.140625" defaultRowHeight="15"/>
  <cols>
    <col min="1" max="1" width="22.8515625" style="2" customWidth="1"/>
    <col min="2" max="5" width="13.57421875" style="0" bestFit="1" customWidth="1"/>
    <col min="6" max="7" width="15.8515625" style="0" bestFit="1" customWidth="1"/>
    <col min="8" max="12" width="14.140625" style="0" bestFit="1" customWidth="1"/>
    <col min="13" max="15" width="20.140625" style="0" bestFit="1" customWidth="1"/>
    <col min="16" max="16" width="13.8515625" style="0" bestFit="1" customWidth="1"/>
    <col min="17" max="17" width="12.57421875" style="0" bestFit="1" customWidth="1"/>
    <col min="18" max="18" width="9.28125" style="0" bestFit="1" customWidth="1"/>
    <col min="19" max="20" width="13.57421875" style="0" bestFit="1" customWidth="1"/>
    <col min="21" max="21" width="14.421875" style="0" bestFit="1" customWidth="1"/>
    <col min="22" max="22" width="13.57421875" style="0" bestFit="1" customWidth="1"/>
    <col min="23" max="23" width="10.57421875" style="0" bestFit="1" customWidth="1"/>
    <col min="24" max="26" width="13.57421875" style="0" bestFit="1" customWidth="1"/>
    <col min="27" max="27" width="10.7109375" style="0" bestFit="1" customWidth="1"/>
    <col min="28" max="28" width="13.57421875" style="0" bestFit="1" customWidth="1"/>
    <col min="29" max="34" width="9.28125" style="0" bestFit="1" customWidth="1"/>
    <col min="35" max="35" width="11.140625" style="0" customWidth="1"/>
    <col min="36" max="37" width="9.28125" style="0" bestFit="1" customWidth="1"/>
    <col min="38" max="38" width="11.00390625" style="0" bestFit="1" customWidth="1"/>
    <col min="39" max="40" width="9.28125" style="0" bestFit="1" customWidth="1"/>
    <col min="41" max="41" width="11.00390625" style="0" bestFit="1" customWidth="1"/>
    <col min="42" max="42" width="9.28125" style="0" bestFit="1" customWidth="1"/>
    <col min="43" max="44" width="15.421875" style="0" customWidth="1"/>
    <col min="46" max="47" width="11.140625" style="0" customWidth="1"/>
    <col min="49" max="50" width="12.57421875" style="0" customWidth="1"/>
    <col min="51" max="51" width="12.00390625" style="0" customWidth="1"/>
    <col min="52" max="54" width="12.8515625" style="0" bestFit="1" customWidth="1"/>
    <col min="55" max="55" width="12.7109375" style="0" bestFit="1" customWidth="1"/>
    <col min="56" max="56" width="12.7109375" style="0" customWidth="1"/>
  </cols>
  <sheetData>
    <row r="1" spans="1:56" s="25" customFormat="1" ht="15">
      <c r="A1" s="21" t="s">
        <v>101</v>
      </c>
      <c r="B1" s="24" t="s">
        <v>110</v>
      </c>
      <c r="C1" s="24" t="s">
        <v>111</v>
      </c>
      <c r="D1" s="24" t="s">
        <v>112</v>
      </c>
      <c r="E1" s="24" t="s">
        <v>113</v>
      </c>
      <c r="F1" s="24" t="s">
        <v>114</v>
      </c>
      <c r="G1" s="24" t="s">
        <v>115</v>
      </c>
      <c r="H1" s="24" t="s">
        <v>116</v>
      </c>
      <c r="I1" s="24" t="s">
        <v>166</v>
      </c>
      <c r="J1" s="24" t="s">
        <v>117</v>
      </c>
      <c r="K1" s="24" t="s">
        <v>118</v>
      </c>
      <c r="L1" s="24" t="s">
        <v>119</v>
      </c>
      <c r="M1" s="24" t="s">
        <v>120</v>
      </c>
      <c r="N1" s="24" t="s">
        <v>121</v>
      </c>
      <c r="O1" s="24" t="s">
        <v>122</v>
      </c>
      <c r="P1" s="24" t="s">
        <v>123</v>
      </c>
      <c r="Q1" s="24" t="s">
        <v>124</v>
      </c>
      <c r="R1" s="24" t="s">
        <v>125</v>
      </c>
      <c r="S1" s="24" t="s">
        <v>126</v>
      </c>
      <c r="T1" s="24" t="s">
        <v>127</v>
      </c>
      <c r="U1" s="24" t="s">
        <v>128</v>
      </c>
      <c r="V1" s="24" t="s">
        <v>129</v>
      </c>
      <c r="W1" s="24" t="s">
        <v>130</v>
      </c>
      <c r="X1" s="24" t="s">
        <v>131</v>
      </c>
      <c r="Y1" s="24" t="s">
        <v>132</v>
      </c>
      <c r="Z1" s="24" t="s">
        <v>133</v>
      </c>
      <c r="AA1" s="24" t="s">
        <v>134</v>
      </c>
      <c r="AB1" s="24" t="s">
        <v>135</v>
      </c>
      <c r="AC1" s="24" t="s">
        <v>136</v>
      </c>
      <c r="AD1" s="24" t="s">
        <v>137</v>
      </c>
      <c r="AE1" s="24" t="s">
        <v>138</v>
      </c>
      <c r="AF1" s="24" t="s">
        <v>139</v>
      </c>
      <c r="AG1" s="24" t="s">
        <v>140</v>
      </c>
      <c r="AH1" s="24" t="s">
        <v>141</v>
      </c>
      <c r="AI1" s="24" t="s">
        <v>142</v>
      </c>
      <c r="AJ1" s="24" t="s">
        <v>143</v>
      </c>
      <c r="AK1" s="24" t="s">
        <v>144</v>
      </c>
      <c r="AL1" s="24" t="s">
        <v>145</v>
      </c>
      <c r="AM1" s="24" t="s">
        <v>146</v>
      </c>
      <c r="AN1" s="24" t="s">
        <v>147</v>
      </c>
      <c r="AO1" s="24" t="s">
        <v>148</v>
      </c>
      <c r="AP1" s="24" t="s">
        <v>149</v>
      </c>
      <c r="AQ1" s="21" t="s">
        <v>167</v>
      </c>
      <c r="AR1" s="21" t="s">
        <v>168</v>
      </c>
      <c r="AS1" s="24"/>
      <c r="AT1" s="24" t="s">
        <v>42</v>
      </c>
      <c r="AU1" s="24" t="s">
        <v>169</v>
      </c>
      <c r="AV1" s="24" t="s">
        <v>170</v>
      </c>
      <c r="AW1" s="24" t="s">
        <v>154</v>
      </c>
      <c r="AX1" s="24" t="s">
        <v>155</v>
      </c>
      <c r="AY1" s="24" t="s">
        <v>156</v>
      </c>
      <c r="AZ1" s="24" t="s">
        <v>157</v>
      </c>
      <c r="BA1" s="24" t="s">
        <v>158</v>
      </c>
      <c r="BB1" s="24" t="s">
        <v>159</v>
      </c>
      <c r="BC1" s="21" t="s">
        <v>160</v>
      </c>
      <c r="BD1" s="21" t="s">
        <v>171</v>
      </c>
    </row>
    <row r="2" spans="1:56" s="25" customFormat="1" ht="15">
      <c r="A2" s="26" t="s">
        <v>44</v>
      </c>
      <c r="B2" s="27" t="s">
        <v>172</v>
      </c>
      <c r="C2" s="27" t="s">
        <v>172</v>
      </c>
      <c r="D2" s="27" t="s">
        <v>172</v>
      </c>
      <c r="E2" s="27">
        <v>54.38902568779604</v>
      </c>
      <c r="F2" s="27">
        <v>42.60040552869815</v>
      </c>
      <c r="G2" s="27">
        <v>88.74744336413634</v>
      </c>
      <c r="H2" s="27">
        <v>241.18222500756377</v>
      </c>
      <c r="I2" s="27" t="s">
        <v>172</v>
      </c>
      <c r="J2" s="27">
        <v>55.39537026362413</v>
      </c>
      <c r="K2" s="27">
        <v>342.3906882636106</v>
      </c>
      <c r="L2" s="27">
        <v>396.6512338372413</v>
      </c>
      <c r="M2" s="27">
        <v>189.81989386246414</v>
      </c>
      <c r="N2" s="27">
        <v>133.7497221273689</v>
      </c>
      <c r="O2" s="27">
        <v>1308.974547352693</v>
      </c>
      <c r="P2" s="27">
        <v>761.0454763786777</v>
      </c>
      <c r="Q2" s="27" t="s">
        <v>172</v>
      </c>
      <c r="R2" s="27">
        <v>528.260674626357</v>
      </c>
      <c r="S2" s="27">
        <v>348.76271290397455</v>
      </c>
      <c r="T2" s="27">
        <v>48.81423650527971</v>
      </c>
      <c r="U2" s="27">
        <v>2076.7363991747898</v>
      </c>
      <c r="V2" s="27">
        <v>93.35400470932004</v>
      </c>
      <c r="W2" s="27">
        <v>4142.488432213626</v>
      </c>
      <c r="X2" s="27">
        <v>202.37530276003156</v>
      </c>
      <c r="Y2" s="27">
        <v>875.6017460426701</v>
      </c>
      <c r="Z2" s="27" t="s">
        <v>172</v>
      </c>
      <c r="AA2" s="27">
        <v>3204.188772735359</v>
      </c>
      <c r="AB2" s="27" t="s">
        <v>172</v>
      </c>
      <c r="AC2" s="27">
        <v>73.37490362574725</v>
      </c>
      <c r="AD2" s="27">
        <v>204.28319022015012</v>
      </c>
      <c r="AE2" s="27">
        <v>234.44027883353866</v>
      </c>
      <c r="AF2" s="27">
        <v>173.97122026440388</v>
      </c>
      <c r="AG2" s="27">
        <v>487.80482389809373</v>
      </c>
      <c r="AH2" s="27">
        <v>140.2780669774254</v>
      </c>
      <c r="AI2" s="27">
        <v>1060.916813316977</v>
      </c>
      <c r="AJ2" s="27">
        <v>300.055306430892</v>
      </c>
      <c r="AK2" s="27">
        <v>777.6329291851314</v>
      </c>
      <c r="AL2" s="27" t="s">
        <v>172</v>
      </c>
      <c r="AM2" s="27">
        <v>18.68727697928702</v>
      </c>
      <c r="AN2" s="27">
        <v>114.67332110111735</v>
      </c>
      <c r="AO2" s="27" t="s">
        <v>172</v>
      </c>
      <c r="AP2" s="27">
        <v>114.99448458474083</v>
      </c>
      <c r="AQ2" s="28">
        <f aca="true" t="shared" si="0" ref="AQ2:AQ21">SUM(B2:AP2)</f>
        <v>18836.640928762787</v>
      </c>
      <c r="AR2" s="28">
        <f>SUM(D2,H2,P2,U2,AA2,AI2,W2)</f>
        <v>11486.558118826993</v>
      </c>
      <c r="AS2" s="27"/>
      <c r="AT2" s="27">
        <v>1233.6074956414006</v>
      </c>
      <c r="AU2" s="27" t="s">
        <v>172</v>
      </c>
      <c r="AV2" s="27">
        <v>60.273106656300705</v>
      </c>
      <c r="AW2" s="27" t="s">
        <v>172</v>
      </c>
      <c r="AX2" s="27">
        <v>1620.533896725229</v>
      </c>
      <c r="AY2" s="27" t="s">
        <v>172</v>
      </c>
      <c r="AZ2" s="27">
        <v>133.38077851934884</v>
      </c>
      <c r="BA2" s="27" t="s">
        <v>172</v>
      </c>
      <c r="BB2" s="27">
        <v>44.2615865636025</v>
      </c>
      <c r="BC2" s="29">
        <f>SUM(AW2:BB2)</f>
        <v>1798.1762618081802</v>
      </c>
      <c r="BD2" s="29"/>
    </row>
    <row r="3" spans="1:56" s="25" customFormat="1" ht="15">
      <c r="A3" s="26" t="s">
        <v>45</v>
      </c>
      <c r="B3" s="27">
        <v>57.15756756367538</v>
      </c>
      <c r="C3" s="27">
        <v>633.4727379865889</v>
      </c>
      <c r="D3" s="27">
        <v>239.88411599238293</v>
      </c>
      <c r="E3" s="27">
        <v>30.08705298135574</v>
      </c>
      <c r="F3" s="27">
        <v>50.34227796882765</v>
      </c>
      <c r="G3" s="27">
        <v>85.7698309928422</v>
      </c>
      <c r="H3" s="27">
        <v>240.65745615938036</v>
      </c>
      <c r="I3" s="27" t="s">
        <v>172</v>
      </c>
      <c r="J3" s="27">
        <v>36.36081780855576</v>
      </c>
      <c r="K3" s="27">
        <v>301.7658981220032</v>
      </c>
      <c r="L3" s="27">
        <v>287.4615891448016</v>
      </c>
      <c r="M3" s="27">
        <v>155.39765536691056</v>
      </c>
      <c r="N3" s="27">
        <v>92.45302557987706</v>
      </c>
      <c r="O3" s="27">
        <v>975.1917080615718</v>
      </c>
      <c r="P3" s="27">
        <v>586.6546486494649</v>
      </c>
      <c r="Q3" s="27">
        <v>18.86226898019288</v>
      </c>
      <c r="R3" s="27">
        <v>446.82280847785734</v>
      </c>
      <c r="S3" s="27">
        <v>215.31761890814204</v>
      </c>
      <c r="T3" s="27">
        <v>50.13142214337277</v>
      </c>
      <c r="U3" s="27">
        <v>1726.5103793959863</v>
      </c>
      <c r="V3" s="27">
        <v>79.23994953268694</v>
      </c>
      <c r="W3" s="27">
        <v>3225.8846481867618</v>
      </c>
      <c r="X3" s="27">
        <v>149.07213199605155</v>
      </c>
      <c r="Y3" s="27">
        <v>728.3502071673015</v>
      </c>
      <c r="Z3" s="27" t="s">
        <v>172</v>
      </c>
      <c r="AA3" s="27">
        <v>2762.8758727608933</v>
      </c>
      <c r="AB3" s="27">
        <v>15.438031761336205</v>
      </c>
      <c r="AC3" s="27">
        <v>65.4417621090358</v>
      </c>
      <c r="AD3" s="27">
        <v>192.18673591854605</v>
      </c>
      <c r="AE3" s="27">
        <v>171.97788610271695</v>
      </c>
      <c r="AF3" s="27">
        <v>187.13395302076157</v>
      </c>
      <c r="AG3" s="27">
        <v>371.40690038271975</v>
      </c>
      <c r="AH3" s="27">
        <v>120.8121117892625</v>
      </c>
      <c r="AI3" s="27">
        <v>917.366235716578</v>
      </c>
      <c r="AJ3" s="27">
        <v>298.53087048035826</v>
      </c>
      <c r="AK3" s="27">
        <v>511.1458119656805</v>
      </c>
      <c r="AL3" s="27" t="s">
        <v>172</v>
      </c>
      <c r="AM3" s="27">
        <v>15.897387137412233</v>
      </c>
      <c r="AN3" s="27">
        <v>67.29131648474504</v>
      </c>
      <c r="AO3" s="27" t="s">
        <v>172</v>
      </c>
      <c r="AP3" s="27">
        <v>76.37454877471484</v>
      </c>
      <c r="AQ3" s="28">
        <f t="shared" si="0"/>
        <v>16186.72724157135</v>
      </c>
      <c r="AR3" s="28">
        <f aca="true" t="shared" si="1" ref="AR3:AR21">SUM(D3,H3,P3,U3,AA3,AI3,W3)</f>
        <v>9699.833356861447</v>
      </c>
      <c r="AS3" s="27"/>
      <c r="AT3" s="27">
        <v>1157.9392127005085</v>
      </c>
      <c r="AU3" s="27" t="s">
        <v>172</v>
      </c>
      <c r="AV3" s="27">
        <v>40.61956936353234</v>
      </c>
      <c r="AW3" s="27">
        <v>108.68797243279248</v>
      </c>
      <c r="AX3" s="27">
        <v>1356.4398239999796</v>
      </c>
      <c r="AY3" s="27" t="s">
        <v>172</v>
      </c>
      <c r="AZ3" s="27">
        <v>102.90892862482526</v>
      </c>
      <c r="BA3" s="27" t="s">
        <v>172</v>
      </c>
      <c r="BB3" s="27" t="s">
        <v>172</v>
      </c>
      <c r="BC3" s="29">
        <f aca="true" t="shared" si="2" ref="BC3:BC21">SUM(AW3:BB3)</f>
        <v>1568.0367250575973</v>
      </c>
      <c r="BD3" s="29"/>
    </row>
    <row r="4" spans="1:56" s="25" customFormat="1" ht="15">
      <c r="A4" s="26" t="s">
        <v>46</v>
      </c>
      <c r="B4" s="27">
        <v>114.50804751868485</v>
      </c>
      <c r="C4" s="27">
        <v>932.3369183485096</v>
      </c>
      <c r="D4" s="27">
        <v>519.4191126690821</v>
      </c>
      <c r="E4" s="27">
        <v>78.43981427956265</v>
      </c>
      <c r="F4" s="27">
        <v>99.54788142959163</v>
      </c>
      <c r="G4" s="27">
        <v>134.75188051214795</v>
      </c>
      <c r="H4" s="27">
        <v>371.88251648823336</v>
      </c>
      <c r="I4" s="27" t="s">
        <v>172</v>
      </c>
      <c r="J4" s="27">
        <v>113.18998713176536</v>
      </c>
      <c r="K4" s="27">
        <v>369.3330695176167</v>
      </c>
      <c r="L4" s="27">
        <v>481.7758540389806</v>
      </c>
      <c r="M4" s="27">
        <v>333.49231877660145</v>
      </c>
      <c r="N4" s="27">
        <v>227.80658286028788</v>
      </c>
      <c r="O4" s="27">
        <v>1324.0699960670695</v>
      </c>
      <c r="P4" s="27">
        <v>829.8997087356346</v>
      </c>
      <c r="Q4" s="27">
        <v>17.616274773465747</v>
      </c>
      <c r="R4" s="27">
        <v>652.3041634970044</v>
      </c>
      <c r="S4" s="27">
        <v>385.690981791119</v>
      </c>
      <c r="T4" s="27">
        <v>59.773882103920336</v>
      </c>
      <c r="U4" s="27">
        <v>2389.3386669780175</v>
      </c>
      <c r="V4" s="27">
        <v>101.39483333849033</v>
      </c>
      <c r="W4" s="27">
        <v>4243.413396239065</v>
      </c>
      <c r="X4" s="27">
        <v>208.76687495626823</v>
      </c>
      <c r="Y4" s="27">
        <v>1137.8102614047045</v>
      </c>
      <c r="Z4" s="27" t="s">
        <v>172</v>
      </c>
      <c r="AA4" s="27">
        <v>3907.302086104688</v>
      </c>
      <c r="AB4" s="27">
        <v>15.285328835050647</v>
      </c>
      <c r="AC4" s="27">
        <v>171.15126292931026</v>
      </c>
      <c r="AD4" s="27">
        <v>275.1491333190032</v>
      </c>
      <c r="AE4" s="27">
        <v>147.88529096628505</v>
      </c>
      <c r="AF4" s="27">
        <v>238.77526444472906</v>
      </c>
      <c r="AG4" s="27">
        <v>476.93091153442975</v>
      </c>
      <c r="AH4" s="27">
        <v>257.4269829954175</v>
      </c>
      <c r="AI4" s="27">
        <v>1328.4381311954498</v>
      </c>
      <c r="AJ4" s="27">
        <v>553.4863928621658</v>
      </c>
      <c r="AK4" s="27">
        <v>1041.8009160721936</v>
      </c>
      <c r="AL4" s="27" t="s">
        <v>172</v>
      </c>
      <c r="AM4" s="27" t="s">
        <v>172</v>
      </c>
      <c r="AN4" s="27">
        <v>66.59658346709014</v>
      </c>
      <c r="AO4" s="27" t="s">
        <v>172</v>
      </c>
      <c r="AP4" s="27">
        <v>93.10903078944209</v>
      </c>
      <c r="AQ4" s="28">
        <f t="shared" si="0"/>
        <v>23699.900338971074</v>
      </c>
      <c r="AR4" s="28">
        <f t="shared" si="1"/>
        <v>13589.693618410169</v>
      </c>
      <c r="AS4" s="27"/>
      <c r="AT4" s="27">
        <v>1526.102874524823</v>
      </c>
      <c r="AU4" s="27" t="s">
        <v>172</v>
      </c>
      <c r="AV4" s="27">
        <v>72.34521203076831</v>
      </c>
      <c r="AW4" s="27">
        <v>298.724309287788</v>
      </c>
      <c r="AX4" s="27">
        <v>1540.2936307796833</v>
      </c>
      <c r="AY4" s="27" t="s">
        <v>172</v>
      </c>
      <c r="AZ4" s="27">
        <v>109.33106156282565</v>
      </c>
      <c r="BA4" s="27">
        <v>184.87069447757534</v>
      </c>
      <c r="BB4" s="27">
        <v>64.10790404168912</v>
      </c>
      <c r="BC4" s="29">
        <f t="shared" si="2"/>
        <v>2197.327600149561</v>
      </c>
      <c r="BD4" s="29"/>
    </row>
    <row r="5" spans="1:56" s="25" customFormat="1" ht="15">
      <c r="A5" s="26" t="s">
        <v>47</v>
      </c>
      <c r="B5" s="27">
        <v>142.4484201078711</v>
      </c>
      <c r="C5" s="27">
        <v>442.61463280111167</v>
      </c>
      <c r="D5" s="27">
        <v>557.5696894320107</v>
      </c>
      <c r="E5" s="27">
        <v>39.53177019836513</v>
      </c>
      <c r="F5" s="27">
        <v>45.0270970294284</v>
      </c>
      <c r="G5" s="27">
        <v>55.555683009394095</v>
      </c>
      <c r="H5" s="27">
        <v>222.77300372822376</v>
      </c>
      <c r="I5" s="27" t="s">
        <v>172</v>
      </c>
      <c r="J5" s="27">
        <v>87.97715944438227</v>
      </c>
      <c r="K5" s="27">
        <v>85.6884046977486</v>
      </c>
      <c r="L5" s="27">
        <v>233.36879112124487</v>
      </c>
      <c r="M5" s="27">
        <v>154.39654736971517</v>
      </c>
      <c r="N5" s="27">
        <v>134.25698093257125</v>
      </c>
      <c r="O5" s="27">
        <v>958.7625211821663</v>
      </c>
      <c r="P5" s="27">
        <v>579.0547616213531</v>
      </c>
      <c r="Q5" s="27" t="s">
        <v>172</v>
      </c>
      <c r="R5" s="27">
        <v>602.5848241130271</v>
      </c>
      <c r="S5" s="27">
        <v>156.74811912825655</v>
      </c>
      <c r="T5" s="27">
        <v>46.67727856084308</v>
      </c>
      <c r="U5" s="27">
        <v>1835.958450802294</v>
      </c>
      <c r="V5" s="27">
        <v>97.21617260601629</v>
      </c>
      <c r="W5" s="27">
        <v>3139.07489140967</v>
      </c>
      <c r="X5" s="27">
        <v>159.47844853048895</v>
      </c>
      <c r="Y5" s="27">
        <v>808.5775371344569</v>
      </c>
      <c r="Z5" s="27">
        <v>217.69047678502636</v>
      </c>
      <c r="AA5" s="27">
        <v>2968.8288470161215</v>
      </c>
      <c r="AB5" s="27">
        <v>9.249543971408098</v>
      </c>
      <c r="AC5" s="27">
        <v>126.76169681586694</v>
      </c>
      <c r="AD5" s="27">
        <v>195.0745938954664</v>
      </c>
      <c r="AE5" s="27">
        <v>144.34915998644564</v>
      </c>
      <c r="AF5" s="27">
        <v>309.8454807042908</v>
      </c>
      <c r="AG5" s="27">
        <v>118.98280309687512</v>
      </c>
      <c r="AH5" s="27">
        <v>119.17802555500367</v>
      </c>
      <c r="AI5" s="27">
        <v>1047.3856175165974</v>
      </c>
      <c r="AJ5" s="27">
        <v>390.32342980813553</v>
      </c>
      <c r="AK5" s="27">
        <v>434.08019066676223</v>
      </c>
      <c r="AL5" s="27" t="s">
        <v>172</v>
      </c>
      <c r="AM5" s="27">
        <v>15.644058581872914</v>
      </c>
      <c r="AN5" s="27">
        <v>67.76257697943416</v>
      </c>
      <c r="AO5" s="27" t="s">
        <v>172</v>
      </c>
      <c r="AP5" s="27">
        <v>60.444712983492494</v>
      </c>
      <c r="AQ5" s="28">
        <f t="shared" si="0"/>
        <v>16810.94239932344</v>
      </c>
      <c r="AR5" s="28">
        <f t="shared" si="1"/>
        <v>10350.64526152627</v>
      </c>
      <c r="AS5" s="27"/>
      <c r="AT5" s="27">
        <v>1522.6341610664992</v>
      </c>
      <c r="AU5" s="27" t="s">
        <v>172</v>
      </c>
      <c r="AV5" s="27">
        <v>39.9198925127379</v>
      </c>
      <c r="AW5" s="27">
        <v>305.0190539202892</v>
      </c>
      <c r="AX5" s="27">
        <v>1035.1037614992852</v>
      </c>
      <c r="AY5" s="27">
        <v>7142.872835159831</v>
      </c>
      <c r="AZ5" s="27">
        <v>80.49120674132625</v>
      </c>
      <c r="BA5" s="27" t="s">
        <v>172</v>
      </c>
      <c r="BB5" s="27" t="s">
        <v>172</v>
      </c>
      <c r="BC5" s="29">
        <f t="shared" si="2"/>
        <v>8563.486857320731</v>
      </c>
      <c r="BD5" s="29"/>
    </row>
    <row r="6" spans="1:56" s="25" customFormat="1" ht="15">
      <c r="A6" s="30" t="s">
        <v>173</v>
      </c>
      <c r="B6" s="31">
        <v>215.21931143215002</v>
      </c>
      <c r="C6" s="31">
        <v>1146.616752177633</v>
      </c>
      <c r="D6" s="31">
        <v>782.263795551501</v>
      </c>
      <c r="E6" s="31">
        <v>70.8883642077135</v>
      </c>
      <c r="F6" s="31">
        <v>128.35514713208184</v>
      </c>
      <c r="G6" s="31">
        <v>114.37283650812974</v>
      </c>
      <c r="H6" s="31">
        <v>256.08996140556053</v>
      </c>
      <c r="I6" s="31" t="s">
        <v>172</v>
      </c>
      <c r="J6" s="31">
        <v>87.38354730181692</v>
      </c>
      <c r="K6" s="31">
        <v>316.12158316616535</v>
      </c>
      <c r="L6" s="31">
        <v>331.3322835455981</v>
      </c>
      <c r="M6" s="31" t="s">
        <v>172</v>
      </c>
      <c r="N6" s="31">
        <v>277.7539159960188</v>
      </c>
      <c r="O6" s="31">
        <v>784.2397069848535</v>
      </c>
      <c r="P6" s="31">
        <v>597.776096413604</v>
      </c>
      <c r="Q6" s="31" t="s">
        <v>172</v>
      </c>
      <c r="R6" s="31">
        <v>483.0894664567125</v>
      </c>
      <c r="S6" s="31">
        <v>313.66614024735856</v>
      </c>
      <c r="T6" s="31">
        <v>97.68140070233761</v>
      </c>
      <c r="U6" s="31">
        <v>1485.6908483096902</v>
      </c>
      <c r="V6" s="31">
        <v>131.060097665098</v>
      </c>
      <c r="W6" s="31">
        <v>2859.1408740618</v>
      </c>
      <c r="X6" s="31">
        <v>232.73086988904774</v>
      </c>
      <c r="Y6" s="31">
        <v>1077.7304302577022</v>
      </c>
      <c r="Z6" s="31" t="s">
        <v>172</v>
      </c>
      <c r="AA6" s="31">
        <v>2216.339938580748</v>
      </c>
      <c r="AB6" s="31" t="s">
        <v>172</v>
      </c>
      <c r="AC6" s="31">
        <v>448.40054410180977</v>
      </c>
      <c r="AD6" s="31">
        <v>405.9088893570703</v>
      </c>
      <c r="AE6" s="31" t="s">
        <v>172</v>
      </c>
      <c r="AF6" s="31">
        <v>162.50779758621897</v>
      </c>
      <c r="AG6" s="31" t="s">
        <v>172</v>
      </c>
      <c r="AH6" s="31">
        <v>235.8854100119551</v>
      </c>
      <c r="AI6" s="31">
        <v>641.4640654460221</v>
      </c>
      <c r="AJ6" s="31">
        <v>434.59974820584625</v>
      </c>
      <c r="AK6" s="31">
        <v>805.970522850136</v>
      </c>
      <c r="AL6" s="31" t="s">
        <v>172</v>
      </c>
      <c r="AM6" s="31">
        <v>47.14488687822282</v>
      </c>
      <c r="AN6" s="31">
        <v>69.56585658431553</v>
      </c>
      <c r="AO6" s="31">
        <v>109.95017815290214</v>
      </c>
      <c r="AP6" s="31">
        <v>32.302342394216566</v>
      </c>
      <c r="AQ6" s="32">
        <f t="shared" si="0"/>
        <v>17399.24360956204</v>
      </c>
      <c r="AR6" s="33">
        <f t="shared" si="1"/>
        <v>8838.765579768926</v>
      </c>
      <c r="AS6" s="31"/>
      <c r="AT6" s="31">
        <v>996.6716560532044</v>
      </c>
      <c r="AU6" s="31" t="s">
        <v>172</v>
      </c>
      <c r="AV6" s="31">
        <v>79.8327526849083</v>
      </c>
      <c r="AW6" s="31">
        <v>324.83016834539495</v>
      </c>
      <c r="AX6" s="31">
        <v>1237.1666862225452</v>
      </c>
      <c r="AY6" s="31" t="s">
        <v>172</v>
      </c>
      <c r="AZ6" s="31" t="s">
        <v>172</v>
      </c>
      <c r="BA6" s="31" t="s">
        <v>172</v>
      </c>
      <c r="BB6" s="31" t="s">
        <v>172</v>
      </c>
      <c r="BC6" s="29">
        <f t="shared" si="2"/>
        <v>1561.99685456794</v>
      </c>
      <c r="BD6" s="29"/>
    </row>
    <row r="7" spans="1:56" s="25" customFormat="1" ht="15">
      <c r="A7" s="30" t="s">
        <v>174</v>
      </c>
      <c r="B7" s="31">
        <v>277.67604942094704</v>
      </c>
      <c r="C7" s="31">
        <v>609.0561741059647</v>
      </c>
      <c r="D7" s="31">
        <v>731.3989900948227</v>
      </c>
      <c r="E7" s="31">
        <v>35.10090559373195</v>
      </c>
      <c r="F7" s="31">
        <v>74.34476853184889</v>
      </c>
      <c r="G7" s="31">
        <v>82.86106406518499</v>
      </c>
      <c r="H7" s="31">
        <v>113.40337243421783</v>
      </c>
      <c r="I7" s="31" t="s">
        <v>172</v>
      </c>
      <c r="J7" s="31">
        <v>102.66077743090779</v>
      </c>
      <c r="K7" s="31">
        <v>212.65503406572518</v>
      </c>
      <c r="L7" s="31">
        <v>195.8726490797366</v>
      </c>
      <c r="M7" s="31" t="s">
        <v>172</v>
      </c>
      <c r="N7" s="31">
        <v>210.45138732652777</v>
      </c>
      <c r="O7" s="31">
        <v>478.1996560304662</v>
      </c>
      <c r="P7" s="31">
        <v>336.1059985139993</v>
      </c>
      <c r="Q7" s="31" t="s">
        <v>172</v>
      </c>
      <c r="R7" s="31">
        <v>264.2127648521202</v>
      </c>
      <c r="S7" s="31">
        <v>153.25489750277714</v>
      </c>
      <c r="T7" s="31">
        <v>31.089962082485343</v>
      </c>
      <c r="U7" s="31">
        <v>987.8058502799668</v>
      </c>
      <c r="V7" s="31">
        <v>54.88059327895556</v>
      </c>
      <c r="W7" s="31">
        <v>1320.2465824985727</v>
      </c>
      <c r="X7" s="31">
        <v>84.2944521615384</v>
      </c>
      <c r="Y7" s="31">
        <v>585.4468437926956</v>
      </c>
      <c r="Z7" s="31" t="s">
        <v>172</v>
      </c>
      <c r="AA7" s="31">
        <v>1444.2169853049188</v>
      </c>
      <c r="AB7" s="31" t="s">
        <v>172</v>
      </c>
      <c r="AC7" s="31">
        <v>427.1310234243433</v>
      </c>
      <c r="AD7" s="31">
        <v>111.70914136579177</v>
      </c>
      <c r="AE7" s="31" t="s">
        <v>172</v>
      </c>
      <c r="AF7" s="31">
        <v>51.48299973384728</v>
      </c>
      <c r="AG7" s="31">
        <v>279.142773895797</v>
      </c>
      <c r="AH7" s="31" t="s">
        <v>172</v>
      </c>
      <c r="AI7" s="31">
        <v>419.9821930451734</v>
      </c>
      <c r="AJ7" s="31">
        <v>219.00149432308712</v>
      </c>
      <c r="AK7" s="31">
        <v>248.03916919185616</v>
      </c>
      <c r="AL7" s="31" t="s">
        <v>172</v>
      </c>
      <c r="AM7" s="31" t="s">
        <v>172</v>
      </c>
      <c r="AN7" s="31">
        <v>37.82866846762241</v>
      </c>
      <c r="AO7" s="31">
        <v>165.57354327406892</v>
      </c>
      <c r="AP7" s="31" t="s">
        <v>172</v>
      </c>
      <c r="AQ7" s="32">
        <f t="shared" si="0"/>
        <v>10345.126765169696</v>
      </c>
      <c r="AR7" s="33">
        <f t="shared" si="1"/>
        <v>5353.159972171672</v>
      </c>
      <c r="AS7" s="31"/>
      <c r="AT7" s="31">
        <v>659.8723931552935</v>
      </c>
      <c r="AU7" s="31" t="s">
        <v>172</v>
      </c>
      <c r="AV7" s="31" t="s">
        <v>172</v>
      </c>
      <c r="AW7" s="31">
        <v>259.10566615146024</v>
      </c>
      <c r="AX7" s="31">
        <v>361.3004463429503</v>
      </c>
      <c r="AY7" s="31">
        <v>1071.7662869853198</v>
      </c>
      <c r="AZ7" s="31" t="s">
        <v>172</v>
      </c>
      <c r="BA7" s="31" t="s">
        <v>172</v>
      </c>
      <c r="BB7" s="31" t="s">
        <v>172</v>
      </c>
      <c r="BC7" s="29">
        <f t="shared" si="2"/>
        <v>1692.1723994797303</v>
      </c>
      <c r="BD7" s="29"/>
    </row>
    <row r="8" spans="1:61" s="25" customFormat="1" ht="15">
      <c r="A8" s="26" t="s">
        <v>81</v>
      </c>
      <c r="B8" s="27" t="s">
        <v>172</v>
      </c>
      <c r="C8" s="27" t="s">
        <v>172</v>
      </c>
      <c r="D8" s="27" t="s">
        <v>172</v>
      </c>
      <c r="E8" s="27">
        <v>23.56260928325067</v>
      </c>
      <c r="F8" s="27">
        <v>67.39575608560764</v>
      </c>
      <c r="G8" s="27">
        <v>45.181789958926686</v>
      </c>
      <c r="H8" s="27">
        <v>222.41237141648926</v>
      </c>
      <c r="I8" s="27" t="s">
        <v>172</v>
      </c>
      <c r="J8" s="27">
        <v>67.41605037585636</v>
      </c>
      <c r="K8" s="27">
        <v>288.9237190946153</v>
      </c>
      <c r="L8" s="27">
        <v>491.635347218407</v>
      </c>
      <c r="M8" s="27">
        <v>143.370137579026</v>
      </c>
      <c r="N8" s="27">
        <v>41.00670155146078</v>
      </c>
      <c r="O8" s="27">
        <v>1405.674836233706</v>
      </c>
      <c r="P8" s="27">
        <v>879.1270155486943</v>
      </c>
      <c r="Q8" s="27" t="s">
        <v>172</v>
      </c>
      <c r="R8" s="27">
        <v>757.2869548957943</v>
      </c>
      <c r="S8" s="27">
        <v>128.61335245546383</v>
      </c>
      <c r="T8" s="27">
        <v>51.06544279640878</v>
      </c>
      <c r="U8" s="27">
        <v>2667.3020224472757</v>
      </c>
      <c r="V8" s="27">
        <v>110.65800889965655</v>
      </c>
      <c r="W8" s="27">
        <v>4674.60262269778</v>
      </c>
      <c r="X8" s="27">
        <v>206.5526278623295</v>
      </c>
      <c r="Y8" s="27">
        <v>721.6289837954016</v>
      </c>
      <c r="Z8" s="27" t="s">
        <v>172</v>
      </c>
      <c r="AA8" s="27">
        <v>4357.006676316922</v>
      </c>
      <c r="AB8" s="27" t="s">
        <v>172</v>
      </c>
      <c r="AC8" s="27">
        <v>117.65371683953714</v>
      </c>
      <c r="AD8" s="27">
        <v>354.1870743187579</v>
      </c>
      <c r="AE8" s="27">
        <v>225.07320094006013</v>
      </c>
      <c r="AF8" s="27">
        <v>350.75161239265026</v>
      </c>
      <c r="AG8" s="27">
        <v>595.9830801078821</v>
      </c>
      <c r="AH8" s="27">
        <v>73.14662842018961</v>
      </c>
      <c r="AI8" s="27">
        <v>1458.8287594288354</v>
      </c>
      <c r="AJ8" s="27">
        <v>437.9946131787302</v>
      </c>
      <c r="AK8" s="27">
        <v>328.3525441020203</v>
      </c>
      <c r="AL8" s="27" t="s">
        <v>172</v>
      </c>
      <c r="AM8" s="27">
        <v>18.236640742358045</v>
      </c>
      <c r="AN8" s="27">
        <v>135.32946869613087</v>
      </c>
      <c r="AO8" s="27" t="s">
        <v>172</v>
      </c>
      <c r="AP8" s="27">
        <v>166.80537798446065</v>
      </c>
      <c r="AQ8" s="28">
        <f t="shared" si="0"/>
        <v>21612.76574366468</v>
      </c>
      <c r="AR8" s="28">
        <f t="shared" si="1"/>
        <v>14259.279467855995</v>
      </c>
      <c r="AS8" s="27"/>
      <c r="AT8" s="27">
        <v>1183.2527338557193</v>
      </c>
      <c r="AU8" s="27" t="s">
        <v>172</v>
      </c>
      <c r="AV8" s="27">
        <v>57.84400618759335</v>
      </c>
      <c r="AW8" s="27">
        <v>365.2157553454081</v>
      </c>
      <c r="AX8" s="27">
        <v>1006.5624467617649</v>
      </c>
      <c r="AY8" s="27">
        <v>409.46000142940176</v>
      </c>
      <c r="AZ8" s="27">
        <v>625.2056273709427</v>
      </c>
      <c r="BA8" s="27" t="s">
        <v>172</v>
      </c>
      <c r="BB8" s="27" t="s">
        <v>172</v>
      </c>
      <c r="BC8" s="29">
        <f t="shared" si="2"/>
        <v>2406.4438309075176</v>
      </c>
      <c r="BD8" s="29"/>
      <c r="BH8" s="34"/>
      <c r="BI8" s="34"/>
    </row>
    <row r="9" spans="1:61" s="25" customFormat="1" ht="15">
      <c r="A9" s="26" t="s">
        <v>82</v>
      </c>
      <c r="B9" s="27" t="s">
        <v>172</v>
      </c>
      <c r="C9" s="27" t="s">
        <v>172</v>
      </c>
      <c r="D9" s="27" t="s">
        <v>172</v>
      </c>
      <c r="E9" s="27">
        <v>35.146199236390686</v>
      </c>
      <c r="F9" s="27">
        <v>39.42637613680405</v>
      </c>
      <c r="G9" s="27" t="s">
        <v>172</v>
      </c>
      <c r="H9" s="27">
        <v>114.08051313799254</v>
      </c>
      <c r="I9" s="27" t="s">
        <v>172</v>
      </c>
      <c r="J9" s="27" t="s">
        <v>172</v>
      </c>
      <c r="K9" s="27">
        <v>242.10265003488325</v>
      </c>
      <c r="L9" s="27">
        <v>341.9730307965345</v>
      </c>
      <c r="M9" s="27">
        <v>101.12298095331172</v>
      </c>
      <c r="N9" s="27" t="s">
        <v>172</v>
      </c>
      <c r="O9" s="27">
        <v>857.4088275381885</v>
      </c>
      <c r="P9" s="27">
        <v>480.82592338625557</v>
      </c>
      <c r="Q9" s="27" t="s">
        <v>172</v>
      </c>
      <c r="R9" s="27">
        <v>507.8097132862501</v>
      </c>
      <c r="S9" s="27" t="s">
        <v>172</v>
      </c>
      <c r="T9" s="27">
        <v>39.89617520079457</v>
      </c>
      <c r="U9" s="27">
        <v>1796.457302400177</v>
      </c>
      <c r="V9" s="27">
        <v>29.479136579944274</v>
      </c>
      <c r="W9" s="27">
        <v>3079.397045534961</v>
      </c>
      <c r="X9" s="27">
        <v>92.12271016049945</v>
      </c>
      <c r="Y9" s="27">
        <v>333.94207509426417</v>
      </c>
      <c r="Z9" s="27" t="s">
        <v>172</v>
      </c>
      <c r="AA9" s="27">
        <v>3314.649823348403</v>
      </c>
      <c r="AB9" s="27" t="s">
        <v>172</v>
      </c>
      <c r="AC9" s="27">
        <v>160.96749775323212</v>
      </c>
      <c r="AD9" s="27">
        <v>262.1517393633201</v>
      </c>
      <c r="AE9" s="27" t="s">
        <v>172</v>
      </c>
      <c r="AF9" s="27">
        <v>256.40912349429715</v>
      </c>
      <c r="AG9" s="27">
        <v>537.6757046681361</v>
      </c>
      <c r="AH9" s="27" t="s">
        <v>172</v>
      </c>
      <c r="AI9" s="27">
        <v>1188.781251889004</v>
      </c>
      <c r="AJ9" s="27">
        <v>380.455637184883</v>
      </c>
      <c r="AK9" s="27">
        <v>171.45056009757215</v>
      </c>
      <c r="AL9" s="27" t="s">
        <v>172</v>
      </c>
      <c r="AM9" s="27" t="s">
        <v>172</v>
      </c>
      <c r="AN9" s="27">
        <v>105.17535417937869</v>
      </c>
      <c r="AO9" s="27" t="s">
        <v>172</v>
      </c>
      <c r="AP9" s="27">
        <v>95.22400858830623</v>
      </c>
      <c r="AQ9" s="28">
        <f t="shared" si="0"/>
        <v>14564.131360043782</v>
      </c>
      <c r="AR9" s="28">
        <f t="shared" si="1"/>
        <v>9974.191859696793</v>
      </c>
      <c r="AS9" s="27"/>
      <c r="AT9" s="27">
        <v>1015.4202206491564</v>
      </c>
      <c r="AU9" s="27" t="s">
        <v>172</v>
      </c>
      <c r="AV9" s="27" t="s">
        <v>172</v>
      </c>
      <c r="AW9" s="27">
        <v>211.01551306506127</v>
      </c>
      <c r="AX9" s="27">
        <v>456.5568119059135</v>
      </c>
      <c r="AY9" s="27" t="s">
        <v>172</v>
      </c>
      <c r="AZ9" s="27" t="s">
        <v>172</v>
      </c>
      <c r="BA9" s="27" t="s">
        <v>172</v>
      </c>
      <c r="BB9" s="27" t="s">
        <v>172</v>
      </c>
      <c r="BC9" s="29">
        <f t="shared" si="2"/>
        <v>667.5723249709747</v>
      </c>
      <c r="BD9" s="29"/>
      <c r="BH9" s="34"/>
      <c r="BI9" s="34"/>
    </row>
    <row r="10" spans="1:61" s="25" customFormat="1" ht="15">
      <c r="A10" s="26" t="s">
        <v>83</v>
      </c>
      <c r="B10" s="27">
        <v>148.251545841226</v>
      </c>
      <c r="C10" s="27">
        <v>1256.5085496196355</v>
      </c>
      <c r="D10" s="27">
        <v>544.0747312892621</v>
      </c>
      <c r="E10" s="27">
        <v>54.55385969582002</v>
      </c>
      <c r="F10" s="27">
        <v>82.60958829803768</v>
      </c>
      <c r="G10" s="27">
        <v>44.78491341770735</v>
      </c>
      <c r="H10" s="27">
        <v>352.8338345201437</v>
      </c>
      <c r="I10" s="27" t="s">
        <v>172</v>
      </c>
      <c r="J10" s="27">
        <v>140.6381415263429</v>
      </c>
      <c r="K10" s="27">
        <v>343.2811168556435</v>
      </c>
      <c r="L10" s="27">
        <v>538.3867714277197</v>
      </c>
      <c r="M10" s="27">
        <v>152.2846023974307</v>
      </c>
      <c r="N10" s="27">
        <v>208.70601166110347</v>
      </c>
      <c r="O10" s="27">
        <v>1352.6588207167579</v>
      </c>
      <c r="P10" s="27">
        <v>890.9272384101168</v>
      </c>
      <c r="Q10" s="27" t="s">
        <v>172</v>
      </c>
      <c r="R10" s="27">
        <v>883.3786745740598</v>
      </c>
      <c r="S10" s="27">
        <v>197.18709126861208</v>
      </c>
      <c r="T10" s="27">
        <v>65.62684565775545</v>
      </c>
      <c r="U10" s="27">
        <v>2790.6044444183653</v>
      </c>
      <c r="V10" s="27">
        <v>117.49466554087925</v>
      </c>
      <c r="W10" s="27">
        <v>5031.161903467629</v>
      </c>
      <c r="X10" s="27">
        <v>241.09849090935802</v>
      </c>
      <c r="Y10" s="27">
        <v>1118.5794780402503</v>
      </c>
      <c r="Z10" s="27">
        <v>182.3558566572986</v>
      </c>
      <c r="AA10" s="27">
        <v>4991.676649656815</v>
      </c>
      <c r="AB10" s="27">
        <v>11.115765753236408</v>
      </c>
      <c r="AC10" s="27">
        <v>452.0858117982326</v>
      </c>
      <c r="AD10" s="27">
        <v>271.82063642141327</v>
      </c>
      <c r="AE10" s="27" t="s">
        <v>172</v>
      </c>
      <c r="AF10" s="27">
        <v>280.45803202633397</v>
      </c>
      <c r="AG10" s="27">
        <v>412.27281440986303</v>
      </c>
      <c r="AH10" s="27">
        <v>145.63502369820517</v>
      </c>
      <c r="AI10" s="27">
        <v>1723.8029089761915</v>
      </c>
      <c r="AJ10" s="27">
        <v>786.2026400251451</v>
      </c>
      <c r="AK10" s="27">
        <v>586.5699431068456</v>
      </c>
      <c r="AL10" s="27" t="s">
        <v>172</v>
      </c>
      <c r="AM10" s="27">
        <v>75.33800841018987</v>
      </c>
      <c r="AN10" s="27">
        <v>84.79836804205725</v>
      </c>
      <c r="AO10" s="27" t="s">
        <v>172</v>
      </c>
      <c r="AP10" s="27">
        <v>82.8150573203449</v>
      </c>
      <c r="AQ10" s="28">
        <f t="shared" si="0"/>
        <v>26642.57883585602</v>
      </c>
      <c r="AR10" s="28">
        <f t="shared" si="1"/>
        <v>16325.081710738523</v>
      </c>
      <c r="AS10" s="27"/>
      <c r="AT10" s="27">
        <v>1944.517647389057</v>
      </c>
      <c r="AU10" s="27" t="s">
        <v>172</v>
      </c>
      <c r="AV10" s="27">
        <v>114.11565610333022</v>
      </c>
      <c r="AW10" s="27">
        <v>369.533703759571</v>
      </c>
      <c r="AX10" s="27">
        <v>989.9988711840418</v>
      </c>
      <c r="AY10" s="27">
        <v>3839.015530878536</v>
      </c>
      <c r="AZ10" s="27" t="s">
        <v>172</v>
      </c>
      <c r="BA10" s="27" t="s">
        <v>172</v>
      </c>
      <c r="BB10" s="27" t="s">
        <v>172</v>
      </c>
      <c r="BC10" s="29">
        <f t="shared" si="2"/>
        <v>5198.5481058221485</v>
      </c>
      <c r="BD10" s="29"/>
      <c r="BH10" s="34"/>
      <c r="BI10" s="34"/>
    </row>
    <row r="11" spans="1:61" s="25" customFormat="1" ht="15">
      <c r="A11" s="26" t="s">
        <v>84</v>
      </c>
      <c r="B11" s="27">
        <v>114.15031337467859</v>
      </c>
      <c r="C11" s="27">
        <v>601.643870171342</v>
      </c>
      <c r="D11" s="27">
        <v>615.4703940547256</v>
      </c>
      <c r="E11" s="27">
        <v>76.63761924189619</v>
      </c>
      <c r="F11" s="27">
        <v>189.17003920353295</v>
      </c>
      <c r="G11" s="27">
        <v>145.47132255493744</v>
      </c>
      <c r="H11" s="27">
        <v>733.5181048100171</v>
      </c>
      <c r="I11" s="27" t="s">
        <v>172</v>
      </c>
      <c r="J11" s="27">
        <v>172.44805492899505</v>
      </c>
      <c r="K11" s="27">
        <v>694.9303683108195</v>
      </c>
      <c r="L11" s="27">
        <v>973.3717803888388</v>
      </c>
      <c r="M11" s="27">
        <v>296.0289139957065</v>
      </c>
      <c r="N11" s="27">
        <v>181.186531306097</v>
      </c>
      <c r="O11" s="27">
        <v>3096.1787007913294</v>
      </c>
      <c r="P11" s="27">
        <v>1875.2462862507018</v>
      </c>
      <c r="Q11" s="27" t="s">
        <v>172</v>
      </c>
      <c r="R11" s="27">
        <v>1026.1814439247748</v>
      </c>
      <c r="S11" s="27">
        <v>502.8990243822033</v>
      </c>
      <c r="T11" s="27">
        <v>114.38037197497998</v>
      </c>
      <c r="U11" s="27">
        <v>4692.322242050391</v>
      </c>
      <c r="V11" s="27">
        <v>190.3308941691679</v>
      </c>
      <c r="W11" s="27">
        <v>9359.494402098593</v>
      </c>
      <c r="X11" s="27">
        <v>331.04758571343996</v>
      </c>
      <c r="Y11" s="27">
        <v>2070.3931711989853</v>
      </c>
      <c r="Z11" s="27" t="s">
        <v>172</v>
      </c>
      <c r="AA11" s="27">
        <v>8320.35453506875</v>
      </c>
      <c r="AB11" s="27">
        <v>9.85446081617015</v>
      </c>
      <c r="AC11" s="27">
        <v>134.2351944464331</v>
      </c>
      <c r="AD11" s="27">
        <v>489.9095638264235</v>
      </c>
      <c r="AE11" s="27">
        <v>151.83820943982658</v>
      </c>
      <c r="AF11" s="27">
        <v>484.5179572754291</v>
      </c>
      <c r="AG11" s="27">
        <v>511.6549986359596</v>
      </c>
      <c r="AH11" s="27">
        <v>215.24583971432273</v>
      </c>
      <c r="AI11" s="27">
        <v>3161.8947581750863</v>
      </c>
      <c r="AJ11" s="27">
        <v>1122.8070168584156</v>
      </c>
      <c r="AK11" s="27">
        <v>1001.8299837018579</v>
      </c>
      <c r="AL11" s="27" t="s">
        <v>172</v>
      </c>
      <c r="AM11" s="27">
        <v>58.088696690242486</v>
      </c>
      <c r="AN11" s="27">
        <v>162.9300653789637</v>
      </c>
      <c r="AO11" s="27">
        <v>26.830165177252535</v>
      </c>
      <c r="AP11" s="27">
        <v>207.90591299929412</v>
      </c>
      <c r="AQ11" s="28">
        <f t="shared" si="0"/>
        <v>44112.39879310057</v>
      </c>
      <c r="AR11" s="28">
        <f t="shared" si="1"/>
        <v>28758.300722508266</v>
      </c>
      <c r="AS11" s="27"/>
      <c r="AT11" s="27">
        <v>1870.4647515700592</v>
      </c>
      <c r="AU11" s="27">
        <v>19.365036957924612</v>
      </c>
      <c r="AV11" s="27">
        <v>307.92612474925585</v>
      </c>
      <c r="AW11" s="27">
        <v>209.2604357460896</v>
      </c>
      <c r="AX11" s="27">
        <v>3003.096003630919</v>
      </c>
      <c r="AY11" s="27">
        <v>4924.753550569131</v>
      </c>
      <c r="AZ11" s="27">
        <v>239.7879896324282</v>
      </c>
      <c r="BA11" s="27">
        <v>406.57326049221024</v>
      </c>
      <c r="BB11" s="27" t="s">
        <v>172</v>
      </c>
      <c r="BC11" s="29">
        <f t="shared" si="2"/>
        <v>8783.471240070778</v>
      </c>
      <c r="BD11" s="35">
        <f>AU11/AV11</f>
        <v>0.0628885807389469</v>
      </c>
      <c r="BH11" s="34"/>
      <c r="BI11" s="34"/>
    </row>
    <row r="12" spans="1:61" s="25" customFormat="1" ht="15">
      <c r="A12" s="26" t="s">
        <v>85</v>
      </c>
      <c r="B12" s="27" t="s">
        <v>172</v>
      </c>
      <c r="C12" s="27">
        <v>294.3195614565851</v>
      </c>
      <c r="D12" s="27">
        <v>470.760352123144</v>
      </c>
      <c r="E12" s="27">
        <v>26.735994142206003</v>
      </c>
      <c r="F12" s="27">
        <v>52.66271376710923</v>
      </c>
      <c r="G12" s="27">
        <v>45.3384472037942</v>
      </c>
      <c r="H12" s="27">
        <v>161.89574436895956</v>
      </c>
      <c r="I12" s="27" t="s">
        <v>172</v>
      </c>
      <c r="J12" s="27">
        <v>121.06332599454693</v>
      </c>
      <c r="K12" s="27">
        <v>270.8740990087209</v>
      </c>
      <c r="L12" s="27">
        <v>468.7839314099916</v>
      </c>
      <c r="M12" s="27">
        <v>168.26485655357422</v>
      </c>
      <c r="N12" s="27">
        <v>75.4444979279761</v>
      </c>
      <c r="O12" s="27">
        <v>1209.6376956691645</v>
      </c>
      <c r="P12" s="27">
        <v>791.2258993602012</v>
      </c>
      <c r="Q12" s="27" t="s">
        <v>172</v>
      </c>
      <c r="R12" s="27">
        <v>688.560244976779</v>
      </c>
      <c r="S12" s="27">
        <v>95.02591228258765</v>
      </c>
      <c r="T12" s="27">
        <v>59.899703281687465</v>
      </c>
      <c r="U12" s="27">
        <v>2287.979356840996</v>
      </c>
      <c r="V12" s="27">
        <v>43.20158889375472</v>
      </c>
      <c r="W12" s="27">
        <v>4146.126663987146</v>
      </c>
      <c r="X12" s="27">
        <v>191.94925147011864</v>
      </c>
      <c r="Y12" s="27">
        <v>752.7435218730598</v>
      </c>
      <c r="Z12" s="27">
        <v>30.21946482297392</v>
      </c>
      <c r="AA12" s="27">
        <v>4778.9432525330185</v>
      </c>
      <c r="AB12" s="27" t="s">
        <v>172</v>
      </c>
      <c r="AC12" s="27">
        <v>97.19743646344452</v>
      </c>
      <c r="AD12" s="27">
        <v>204.4017822779328</v>
      </c>
      <c r="AE12" s="27">
        <v>178.3056395426256</v>
      </c>
      <c r="AF12" s="27">
        <v>600.8094088816979</v>
      </c>
      <c r="AG12" s="27">
        <v>183.34784555783077</v>
      </c>
      <c r="AH12" s="27" t="s">
        <v>172</v>
      </c>
      <c r="AI12" s="27">
        <v>1367.8425200787538</v>
      </c>
      <c r="AJ12" s="27">
        <v>525.9707612351281</v>
      </c>
      <c r="AK12" s="27">
        <v>220.75609495309538</v>
      </c>
      <c r="AL12" s="27" t="s">
        <v>172</v>
      </c>
      <c r="AM12" s="27">
        <v>45.29357308552525</v>
      </c>
      <c r="AN12" s="27">
        <v>77.98811770655931</v>
      </c>
      <c r="AO12" s="27" t="s">
        <v>172</v>
      </c>
      <c r="AP12" s="27" t="s">
        <v>172</v>
      </c>
      <c r="AQ12" s="28">
        <f t="shared" si="0"/>
        <v>20733.56925973068</v>
      </c>
      <c r="AR12" s="28">
        <f t="shared" si="1"/>
        <v>14004.77378929222</v>
      </c>
      <c r="AS12" s="27"/>
      <c r="AT12" s="27">
        <v>244.22217241280816</v>
      </c>
      <c r="AU12" s="27" t="s">
        <v>172</v>
      </c>
      <c r="AV12" s="27">
        <v>37.52536999411295</v>
      </c>
      <c r="AW12" s="27">
        <v>165.5338700930057</v>
      </c>
      <c r="AX12" s="27">
        <v>463.46546862707686</v>
      </c>
      <c r="AY12" s="27">
        <v>98.14531453793832</v>
      </c>
      <c r="AZ12" s="27" t="s">
        <v>172</v>
      </c>
      <c r="BA12" s="27" t="s">
        <v>172</v>
      </c>
      <c r="BB12" s="27" t="s">
        <v>172</v>
      </c>
      <c r="BC12" s="29">
        <f t="shared" si="2"/>
        <v>727.1446532580209</v>
      </c>
      <c r="BD12" s="35"/>
      <c r="BH12" s="34"/>
      <c r="BI12" s="34"/>
    </row>
    <row r="13" spans="1:61" s="25" customFormat="1" ht="15">
      <c r="A13" s="30" t="s">
        <v>86</v>
      </c>
      <c r="B13" s="31" t="s">
        <v>172</v>
      </c>
      <c r="C13" s="31">
        <v>1306.0948954687378</v>
      </c>
      <c r="D13" s="31" t="s">
        <v>172</v>
      </c>
      <c r="E13" s="31" t="s">
        <v>172</v>
      </c>
      <c r="F13" s="31" t="s">
        <v>172</v>
      </c>
      <c r="G13" s="31" t="s">
        <v>172</v>
      </c>
      <c r="H13" s="31" t="s">
        <v>172</v>
      </c>
      <c r="I13" s="31" t="s">
        <v>172</v>
      </c>
      <c r="J13" s="31" t="s">
        <v>172</v>
      </c>
      <c r="K13" s="31" t="s">
        <v>172</v>
      </c>
      <c r="L13" s="31">
        <v>254.48813728198124</v>
      </c>
      <c r="M13" s="31">
        <v>160.96626683835086</v>
      </c>
      <c r="N13" s="31">
        <v>141.6300752652026</v>
      </c>
      <c r="O13" s="31">
        <v>377.82069222364754</v>
      </c>
      <c r="P13" s="31">
        <v>357.44077622669414</v>
      </c>
      <c r="Q13" s="31" t="s">
        <v>172</v>
      </c>
      <c r="R13" s="31">
        <v>262.7710604868841</v>
      </c>
      <c r="S13" s="31" t="s">
        <v>172</v>
      </c>
      <c r="T13" s="31" t="s">
        <v>172</v>
      </c>
      <c r="U13" s="31">
        <v>749.458221965806</v>
      </c>
      <c r="V13" s="31" t="s">
        <v>172</v>
      </c>
      <c r="W13" s="31">
        <v>1529.2733086849892</v>
      </c>
      <c r="X13" s="31" t="s">
        <v>172</v>
      </c>
      <c r="Y13" s="31" t="s">
        <v>172</v>
      </c>
      <c r="Z13" s="31" t="s">
        <v>172</v>
      </c>
      <c r="AA13" s="31">
        <v>1067.131447556549</v>
      </c>
      <c r="AB13" s="31" t="s">
        <v>172</v>
      </c>
      <c r="AC13" s="31">
        <v>200.04715050512021</v>
      </c>
      <c r="AD13" s="31" t="s">
        <v>172</v>
      </c>
      <c r="AE13" s="31" t="s">
        <v>172</v>
      </c>
      <c r="AF13" s="31" t="s">
        <v>172</v>
      </c>
      <c r="AG13" s="31" t="s">
        <v>172</v>
      </c>
      <c r="AH13" s="31" t="s">
        <v>172</v>
      </c>
      <c r="AI13" s="31">
        <v>347.2929714985162</v>
      </c>
      <c r="AJ13" s="31" t="s">
        <v>172</v>
      </c>
      <c r="AK13" s="31" t="s">
        <v>172</v>
      </c>
      <c r="AL13" s="31" t="s">
        <v>172</v>
      </c>
      <c r="AM13" s="31" t="s">
        <v>172</v>
      </c>
      <c r="AN13" s="31">
        <v>123.13681015597543</v>
      </c>
      <c r="AO13" s="31" t="s">
        <v>172</v>
      </c>
      <c r="AP13" s="31">
        <v>86.53738270616954</v>
      </c>
      <c r="AQ13" s="32">
        <f t="shared" si="0"/>
        <v>6964.089196864623</v>
      </c>
      <c r="AR13" s="33">
        <f t="shared" si="1"/>
        <v>4050.5967259325544</v>
      </c>
      <c r="AS13" s="31"/>
      <c r="AT13" s="31">
        <v>554.3970583089438</v>
      </c>
      <c r="AU13" s="31" t="s">
        <v>172</v>
      </c>
      <c r="AV13" s="31" t="s">
        <v>172</v>
      </c>
      <c r="AW13" s="31" t="s">
        <v>172</v>
      </c>
      <c r="AX13" s="31" t="s">
        <v>172</v>
      </c>
      <c r="AY13" s="31" t="s">
        <v>172</v>
      </c>
      <c r="AZ13" s="31" t="s">
        <v>172</v>
      </c>
      <c r="BA13" s="31" t="s">
        <v>172</v>
      </c>
      <c r="BB13" s="31">
        <v>179.4363531849017</v>
      </c>
      <c r="BC13" s="29">
        <f t="shared" si="2"/>
        <v>179.4363531849017</v>
      </c>
      <c r="BD13" s="35"/>
      <c r="BH13" s="34"/>
      <c r="BI13" s="34"/>
    </row>
    <row r="14" spans="1:61" s="25" customFormat="1" ht="15">
      <c r="A14" s="30" t="s">
        <v>87</v>
      </c>
      <c r="B14" s="36" t="s">
        <v>172</v>
      </c>
      <c r="C14" s="36" t="s">
        <v>172</v>
      </c>
      <c r="D14" s="36" t="s">
        <v>172</v>
      </c>
      <c r="E14" s="36" t="s">
        <v>172</v>
      </c>
      <c r="F14" s="36" t="s">
        <v>172</v>
      </c>
      <c r="G14" s="36" t="s">
        <v>172</v>
      </c>
      <c r="H14" s="36" t="s">
        <v>172</v>
      </c>
      <c r="I14" s="36" t="s">
        <v>172</v>
      </c>
      <c r="J14" s="36">
        <v>37.51089897172794</v>
      </c>
      <c r="K14" s="36" t="s">
        <v>172</v>
      </c>
      <c r="L14" s="36" t="s">
        <v>172</v>
      </c>
      <c r="M14" s="36" t="s">
        <v>172</v>
      </c>
      <c r="N14" s="36" t="s">
        <v>172</v>
      </c>
      <c r="O14" s="36">
        <v>69.48332195493344</v>
      </c>
      <c r="P14" s="36">
        <v>27.572791451445006</v>
      </c>
      <c r="Q14" s="36" t="s">
        <v>172</v>
      </c>
      <c r="R14" s="36">
        <v>63.865827200106054</v>
      </c>
      <c r="S14" s="36" t="s">
        <v>172</v>
      </c>
      <c r="T14" s="36" t="s">
        <v>172</v>
      </c>
      <c r="U14" s="36">
        <v>145.72772658579524</v>
      </c>
      <c r="V14" s="36" t="s">
        <v>172</v>
      </c>
      <c r="W14" s="36">
        <v>259.732917367948</v>
      </c>
      <c r="X14" s="36" t="s">
        <v>172</v>
      </c>
      <c r="Y14" s="36" t="s">
        <v>172</v>
      </c>
      <c r="Z14" s="36" t="s">
        <v>172</v>
      </c>
      <c r="AA14" s="36">
        <v>429.78144027389766</v>
      </c>
      <c r="AB14" s="36" t="s">
        <v>172</v>
      </c>
      <c r="AC14" s="36" t="s">
        <v>172</v>
      </c>
      <c r="AD14" s="36">
        <v>28.065003130615416</v>
      </c>
      <c r="AE14" s="36" t="s">
        <v>172</v>
      </c>
      <c r="AF14" s="36" t="s">
        <v>172</v>
      </c>
      <c r="AG14" s="36">
        <v>159.814998485803</v>
      </c>
      <c r="AH14" s="36" t="s">
        <v>172</v>
      </c>
      <c r="AI14" s="36" t="s">
        <v>172</v>
      </c>
      <c r="AJ14" s="36" t="s">
        <v>172</v>
      </c>
      <c r="AK14" s="36" t="s">
        <v>172</v>
      </c>
      <c r="AL14" s="36" t="s">
        <v>172</v>
      </c>
      <c r="AM14" s="36" t="s">
        <v>172</v>
      </c>
      <c r="AN14" s="36">
        <v>16.804245354146452</v>
      </c>
      <c r="AO14" s="36" t="s">
        <v>172</v>
      </c>
      <c r="AP14" s="36" t="s">
        <v>172</v>
      </c>
      <c r="AQ14" s="37">
        <f t="shared" si="0"/>
        <v>1238.3591707764183</v>
      </c>
      <c r="AR14" s="33">
        <f t="shared" si="1"/>
        <v>862.8148756790858</v>
      </c>
      <c r="AS14" s="36"/>
      <c r="AT14" s="36" t="s">
        <v>172</v>
      </c>
      <c r="AU14" s="36" t="s">
        <v>172</v>
      </c>
      <c r="AV14" s="36" t="s">
        <v>172</v>
      </c>
      <c r="AW14" s="36" t="s">
        <v>172</v>
      </c>
      <c r="AX14" s="36" t="s">
        <v>172</v>
      </c>
      <c r="AY14" s="36" t="s">
        <v>172</v>
      </c>
      <c r="AZ14" s="36" t="s">
        <v>172</v>
      </c>
      <c r="BA14" s="36" t="s">
        <v>172</v>
      </c>
      <c r="BB14" s="36" t="s">
        <v>172</v>
      </c>
      <c r="BC14" s="29">
        <f t="shared" si="2"/>
        <v>0</v>
      </c>
      <c r="BD14" s="35"/>
      <c r="BH14" s="34"/>
      <c r="BI14" s="34"/>
    </row>
    <row r="15" spans="1:61" s="25" customFormat="1" ht="15">
      <c r="A15" s="30" t="s">
        <v>88</v>
      </c>
      <c r="B15" s="31" t="s">
        <v>172</v>
      </c>
      <c r="C15" s="31" t="s">
        <v>172</v>
      </c>
      <c r="D15" s="31" t="s">
        <v>172</v>
      </c>
      <c r="E15" s="31" t="s">
        <v>172</v>
      </c>
      <c r="F15" s="31" t="s">
        <v>172</v>
      </c>
      <c r="G15" s="31" t="s">
        <v>172</v>
      </c>
      <c r="H15" s="31" t="s">
        <v>172</v>
      </c>
      <c r="I15" s="31" t="s">
        <v>172</v>
      </c>
      <c r="J15" s="31">
        <v>163.3923628275488</v>
      </c>
      <c r="K15" s="31">
        <v>134.29102530842704</v>
      </c>
      <c r="L15" s="31">
        <v>86.52725302880931</v>
      </c>
      <c r="M15" s="31" t="s">
        <v>172</v>
      </c>
      <c r="N15" s="31" t="s">
        <v>172</v>
      </c>
      <c r="O15" s="31">
        <v>458.7483391069215</v>
      </c>
      <c r="P15" s="31">
        <v>253.8700849149627</v>
      </c>
      <c r="Q15" s="31" t="s">
        <v>172</v>
      </c>
      <c r="R15" s="31">
        <v>342.42128112675056</v>
      </c>
      <c r="S15" s="31" t="s">
        <v>172</v>
      </c>
      <c r="T15" s="31" t="s">
        <v>172</v>
      </c>
      <c r="U15" s="31">
        <v>984.3050241094456</v>
      </c>
      <c r="V15" s="31" t="s">
        <v>172</v>
      </c>
      <c r="W15" s="31">
        <v>1535.3735071383383</v>
      </c>
      <c r="X15" s="31" t="s">
        <v>172</v>
      </c>
      <c r="Y15" s="31" t="s">
        <v>172</v>
      </c>
      <c r="Z15" s="31" t="s">
        <v>172</v>
      </c>
      <c r="AA15" s="31">
        <v>1472.2233676013918</v>
      </c>
      <c r="AB15" s="31" t="s">
        <v>172</v>
      </c>
      <c r="AC15" s="31" t="s">
        <v>172</v>
      </c>
      <c r="AD15" s="31">
        <v>119.83168072432777</v>
      </c>
      <c r="AE15" s="31" t="s">
        <v>172</v>
      </c>
      <c r="AF15" s="31" t="s">
        <v>172</v>
      </c>
      <c r="AG15" s="31">
        <v>657.8974415885551</v>
      </c>
      <c r="AH15" s="31" t="s">
        <v>172</v>
      </c>
      <c r="AI15" s="31" t="s">
        <v>172</v>
      </c>
      <c r="AJ15" s="31" t="s">
        <v>172</v>
      </c>
      <c r="AK15" s="31">
        <v>267.99505225321553</v>
      </c>
      <c r="AL15" s="31" t="s">
        <v>172</v>
      </c>
      <c r="AM15" s="31" t="s">
        <v>172</v>
      </c>
      <c r="AN15" s="31">
        <v>84.44490288018571</v>
      </c>
      <c r="AO15" s="31" t="s">
        <v>172</v>
      </c>
      <c r="AP15" s="31" t="s">
        <v>172</v>
      </c>
      <c r="AQ15" s="32">
        <f t="shared" si="0"/>
        <v>6561.32132260888</v>
      </c>
      <c r="AR15" s="33">
        <f t="shared" si="1"/>
        <v>4245.771983764138</v>
      </c>
      <c r="AS15" s="31" t="s">
        <v>172</v>
      </c>
      <c r="AT15" s="31">
        <v>640.2498371160016</v>
      </c>
      <c r="AU15" s="31" t="s">
        <v>172</v>
      </c>
      <c r="AV15" s="31" t="s">
        <v>172</v>
      </c>
      <c r="AW15" s="31">
        <v>287.348716002186</v>
      </c>
      <c r="AX15" s="31">
        <v>692.2201926755009</v>
      </c>
      <c r="AY15" s="31" t="s">
        <v>172</v>
      </c>
      <c r="AZ15" s="31" t="s">
        <v>172</v>
      </c>
      <c r="BA15" s="31" t="s">
        <v>172</v>
      </c>
      <c r="BB15" s="31" t="s">
        <v>172</v>
      </c>
      <c r="BC15" s="29">
        <f t="shared" si="2"/>
        <v>979.568908677687</v>
      </c>
      <c r="BD15" s="35"/>
      <c r="BH15" s="34"/>
      <c r="BI15" s="34"/>
    </row>
    <row r="16" spans="1:61" s="25" customFormat="1" ht="15">
      <c r="A16" s="26" t="s">
        <v>89</v>
      </c>
      <c r="B16" s="27" t="s">
        <v>172</v>
      </c>
      <c r="C16" s="27">
        <v>136.59670970371346</v>
      </c>
      <c r="D16" s="27" t="s">
        <v>172</v>
      </c>
      <c r="E16" s="27">
        <v>41.07969753838478</v>
      </c>
      <c r="F16" s="27">
        <v>106.62831952406368</v>
      </c>
      <c r="G16" s="27">
        <v>128.34925645295735</v>
      </c>
      <c r="H16" s="27">
        <v>236.35286834255902</v>
      </c>
      <c r="I16" s="27" t="s">
        <v>172</v>
      </c>
      <c r="J16" s="27" t="s">
        <v>172</v>
      </c>
      <c r="K16" s="27">
        <v>155.58926350780428</v>
      </c>
      <c r="L16" s="27">
        <v>258.1016153939608</v>
      </c>
      <c r="M16" s="27">
        <v>209.8265269179712</v>
      </c>
      <c r="N16" s="27">
        <v>147.81850278950512</v>
      </c>
      <c r="O16" s="27">
        <v>778.5595225017748</v>
      </c>
      <c r="P16" s="27">
        <v>358.71438156218824</v>
      </c>
      <c r="Q16" s="27" t="s">
        <v>172</v>
      </c>
      <c r="R16" s="27">
        <v>403.096078166536</v>
      </c>
      <c r="S16" s="27">
        <v>390.6526087327363</v>
      </c>
      <c r="T16" s="27">
        <v>41.53011068552654</v>
      </c>
      <c r="U16" s="27">
        <v>1491.2042736742942</v>
      </c>
      <c r="V16" s="27">
        <v>48.1171493780108</v>
      </c>
      <c r="W16" s="27">
        <v>3908.4336347120834</v>
      </c>
      <c r="X16" s="27">
        <v>172.97017929596592</v>
      </c>
      <c r="Y16" s="27">
        <v>509.40992929340183</v>
      </c>
      <c r="Z16" s="27" t="s">
        <v>172</v>
      </c>
      <c r="AA16" s="27">
        <v>2922.9345478751</v>
      </c>
      <c r="AB16" s="27" t="s">
        <v>172</v>
      </c>
      <c r="AC16" s="27">
        <v>90.81002287341651</v>
      </c>
      <c r="AD16" s="27">
        <v>234.91808020921235</v>
      </c>
      <c r="AE16" s="27">
        <v>265.64846169551186</v>
      </c>
      <c r="AF16" s="27">
        <v>262.0952564299678</v>
      </c>
      <c r="AG16" s="27">
        <v>698.9295269414574</v>
      </c>
      <c r="AH16" s="27">
        <v>95.47998042694746</v>
      </c>
      <c r="AI16" s="27">
        <v>1303.2261394170855</v>
      </c>
      <c r="AJ16" s="27">
        <v>365.4113419616013</v>
      </c>
      <c r="AK16" s="27">
        <v>772.726124574765</v>
      </c>
      <c r="AL16" s="27" t="s">
        <v>172</v>
      </c>
      <c r="AM16" s="27">
        <v>33.74044699162343</v>
      </c>
      <c r="AN16" s="27">
        <v>137.90438360125097</v>
      </c>
      <c r="AO16" s="27" t="s">
        <v>172</v>
      </c>
      <c r="AP16" s="27">
        <v>160.60718286405938</v>
      </c>
      <c r="AQ16" s="28">
        <f t="shared" si="0"/>
        <v>16867.462124035435</v>
      </c>
      <c r="AR16" s="28">
        <f t="shared" si="1"/>
        <v>10220.86584558331</v>
      </c>
      <c r="AS16" s="27"/>
      <c r="AT16" s="27">
        <v>775.4990428080346</v>
      </c>
      <c r="AU16" s="27" t="s">
        <v>172</v>
      </c>
      <c r="AV16" s="27">
        <v>216.4155603792401</v>
      </c>
      <c r="AW16" s="27">
        <v>2750.827931462393</v>
      </c>
      <c r="AX16" s="27">
        <v>2108.1885469625986</v>
      </c>
      <c r="AY16" s="27">
        <v>2200.8495730408235</v>
      </c>
      <c r="AZ16" s="27">
        <v>11826.628599262121</v>
      </c>
      <c r="BA16" s="27">
        <v>868.3128371149554</v>
      </c>
      <c r="BB16" s="27" t="s">
        <v>172</v>
      </c>
      <c r="BC16" s="29">
        <f t="shared" si="2"/>
        <v>19754.807487842892</v>
      </c>
      <c r="BD16" s="35"/>
      <c r="BE16" s="38"/>
      <c r="BH16" s="34"/>
      <c r="BI16" s="34"/>
    </row>
    <row r="17" spans="1:57" s="25" customFormat="1" ht="15">
      <c r="A17" s="26" t="s">
        <v>90</v>
      </c>
      <c r="B17" s="27" t="s">
        <v>172</v>
      </c>
      <c r="C17" s="27" t="s">
        <v>172</v>
      </c>
      <c r="D17" s="27" t="s">
        <v>172</v>
      </c>
      <c r="E17" s="27">
        <v>109.71797977175483</v>
      </c>
      <c r="F17" s="27">
        <v>227.23658814096518</v>
      </c>
      <c r="G17" s="27">
        <v>277.6276634371199</v>
      </c>
      <c r="H17" s="27">
        <v>679.9092024312489</v>
      </c>
      <c r="I17" s="27" t="s">
        <v>172</v>
      </c>
      <c r="J17" s="27">
        <v>75.57190259889234</v>
      </c>
      <c r="K17" s="27">
        <v>492.197254788846</v>
      </c>
      <c r="L17" s="27">
        <v>629.3656606794274</v>
      </c>
      <c r="M17" s="27">
        <v>522.1383238069006</v>
      </c>
      <c r="N17" s="27">
        <v>345.7462543728982</v>
      </c>
      <c r="O17" s="27">
        <v>1969.4038962463324</v>
      </c>
      <c r="P17" s="27">
        <v>786.6404149101263</v>
      </c>
      <c r="Q17" s="27" t="s">
        <v>172</v>
      </c>
      <c r="R17" s="27">
        <v>917.8783821183404</v>
      </c>
      <c r="S17" s="27">
        <v>708.6044419030901</v>
      </c>
      <c r="T17" s="27">
        <v>76.02305791291322</v>
      </c>
      <c r="U17" s="27">
        <v>2936.4514343556016</v>
      </c>
      <c r="V17" s="27">
        <v>134.40986119324612</v>
      </c>
      <c r="W17" s="27">
        <v>8474.470449085196</v>
      </c>
      <c r="X17" s="27">
        <v>460.90673167075227</v>
      </c>
      <c r="Y17" s="27">
        <v>850.1302891864465</v>
      </c>
      <c r="Z17" s="27">
        <v>443.01867712101574</v>
      </c>
      <c r="AA17" s="27">
        <v>6354.342254117704</v>
      </c>
      <c r="AB17" s="27">
        <v>21.897376884278604</v>
      </c>
      <c r="AC17" s="27">
        <v>201.43844102388795</v>
      </c>
      <c r="AD17" s="27">
        <v>559.847997821348</v>
      </c>
      <c r="AE17" s="27">
        <v>370.56068775780005</v>
      </c>
      <c r="AF17" s="27">
        <v>502.6124824129826</v>
      </c>
      <c r="AG17" s="27">
        <v>1733.9195097656698</v>
      </c>
      <c r="AH17" s="27">
        <v>220.9541186184984</v>
      </c>
      <c r="AI17" s="27">
        <v>3027.5736230949283</v>
      </c>
      <c r="AJ17" s="27">
        <v>750.2225824266771</v>
      </c>
      <c r="AK17" s="27">
        <v>1484.4009942532944</v>
      </c>
      <c r="AL17" s="27" t="s">
        <v>172</v>
      </c>
      <c r="AM17" s="27">
        <v>58.01485904695162</v>
      </c>
      <c r="AN17" s="27">
        <v>447.9149828520922</v>
      </c>
      <c r="AO17" s="27" t="s">
        <v>172</v>
      </c>
      <c r="AP17" s="27">
        <v>494.12556583208163</v>
      </c>
      <c r="AQ17" s="28">
        <f t="shared" si="0"/>
        <v>37345.27394163931</v>
      </c>
      <c r="AR17" s="28">
        <f t="shared" si="1"/>
        <v>22259.387377994804</v>
      </c>
      <c r="AS17" s="27"/>
      <c r="AT17" s="27">
        <v>1487.6976695201233</v>
      </c>
      <c r="AU17" s="27">
        <v>59.08433122106739</v>
      </c>
      <c r="AV17" s="27">
        <v>637.50613407735</v>
      </c>
      <c r="AW17" s="27">
        <v>110.13577871215429</v>
      </c>
      <c r="AX17" s="27">
        <v>8555.131208724742</v>
      </c>
      <c r="AY17" s="27">
        <v>1016.8976440623663</v>
      </c>
      <c r="AZ17" s="27">
        <v>926.4948683934634</v>
      </c>
      <c r="BA17" s="27" t="s">
        <v>172</v>
      </c>
      <c r="BB17" s="27" t="s">
        <v>172</v>
      </c>
      <c r="BC17" s="29">
        <f t="shared" si="2"/>
        <v>10608.659499892727</v>
      </c>
      <c r="BD17" s="35">
        <f aca="true" t="shared" si="3" ref="BD17:BD21">AU17/AV17</f>
        <v>0.09268041209764824</v>
      </c>
      <c r="BE17" s="38"/>
    </row>
    <row r="18" spans="1:57" s="25" customFormat="1" ht="15">
      <c r="A18" s="26" t="s">
        <v>91</v>
      </c>
      <c r="B18" s="27">
        <v>97.76033498982483</v>
      </c>
      <c r="C18" s="27">
        <v>508.64044781647357</v>
      </c>
      <c r="D18" s="27">
        <v>690.11983100577</v>
      </c>
      <c r="E18" s="27">
        <v>264.2882363500916</v>
      </c>
      <c r="F18" s="27">
        <v>463.7414258855033</v>
      </c>
      <c r="G18" s="27">
        <v>655.9443981970069</v>
      </c>
      <c r="H18" s="27">
        <v>1474.5237963994673</v>
      </c>
      <c r="I18" s="27" t="s">
        <v>172</v>
      </c>
      <c r="J18" s="27">
        <v>267.27426497744995</v>
      </c>
      <c r="K18" s="27">
        <v>1063.703137263156</v>
      </c>
      <c r="L18" s="27">
        <v>1546.8598092418663</v>
      </c>
      <c r="M18" s="27">
        <v>958.9760468331865</v>
      </c>
      <c r="N18" s="27">
        <v>604.7505621418667</v>
      </c>
      <c r="O18" s="27">
        <v>3578.7193034738666</v>
      </c>
      <c r="P18" s="27">
        <v>1474.0606074338928</v>
      </c>
      <c r="Q18" s="27" t="s">
        <v>172</v>
      </c>
      <c r="R18" s="27">
        <v>1418.9738723090152</v>
      </c>
      <c r="S18" s="27">
        <v>1325.1525213253367</v>
      </c>
      <c r="T18" s="27">
        <v>121.74523514840142</v>
      </c>
      <c r="U18" s="27">
        <v>5470.069797447471</v>
      </c>
      <c r="V18" s="27">
        <v>365.3483259867241</v>
      </c>
      <c r="W18" s="27">
        <v>16435.751028097733</v>
      </c>
      <c r="X18" s="27">
        <v>939.9234709056788</v>
      </c>
      <c r="Y18" s="27">
        <v>1820.6994774442971</v>
      </c>
      <c r="Z18" s="27">
        <v>1017.6168504801149</v>
      </c>
      <c r="AA18" s="27">
        <v>12928.737850335696</v>
      </c>
      <c r="AB18" s="27">
        <v>29.05672695083056</v>
      </c>
      <c r="AC18" s="27">
        <v>436.5043155674612</v>
      </c>
      <c r="AD18" s="27">
        <v>911.8202671049728</v>
      </c>
      <c r="AE18" s="27">
        <v>607.0661055525566</v>
      </c>
      <c r="AF18" s="27">
        <v>1119.9128275754806</v>
      </c>
      <c r="AG18" s="27">
        <v>1118.3537503111347</v>
      </c>
      <c r="AH18" s="27">
        <v>631.7308338948134</v>
      </c>
      <c r="AI18" s="27">
        <v>7652.656919250383</v>
      </c>
      <c r="AJ18" s="27">
        <v>2528.228631345505</v>
      </c>
      <c r="AK18" s="27">
        <v>4742.077737872876</v>
      </c>
      <c r="AL18" s="27">
        <v>26.462745880613348</v>
      </c>
      <c r="AM18" s="27">
        <v>82.76863159858243</v>
      </c>
      <c r="AN18" s="27">
        <v>275.7078562431779</v>
      </c>
      <c r="AO18" s="27" t="s">
        <v>172</v>
      </c>
      <c r="AP18" s="27">
        <v>442.3207993798472</v>
      </c>
      <c r="AQ18" s="28">
        <f t="shared" si="0"/>
        <v>76098.04878001811</v>
      </c>
      <c r="AR18" s="28">
        <f t="shared" si="1"/>
        <v>46125.919829970415</v>
      </c>
      <c r="AS18" s="27"/>
      <c r="AT18" s="27">
        <v>2795.329086564936</v>
      </c>
      <c r="AU18" s="27">
        <v>117.65951166327855</v>
      </c>
      <c r="AV18" s="27">
        <v>1272.7866390015536</v>
      </c>
      <c r="AW18" s="27">
        <v>71.36068675913144</v>
      </c>
      <c r="AX18" s="27">
        <v>16229.522697057604</v>
      </c>
      <c r="AY18" s="27">
        <v>630.0798360915215</v>
      </c>
      <c r="AZ18" s="27">
        <v>2072.69506275344</v>
      </c>
      <c r="BA18" s="27">
        <v>692.3678748282108</v>
      </c>
      <c r="BB18" s="27">
        <v>2025.7078691911333</v>
      </c>
      <c r="BC18" s="29">
        <f t="shared" si="2"/>
        <v>21721.734026681042</v>
      </c>
      <c r="BD18" s="35">
        <f t="shared" si="3"/>
        <v>0.09244244719254548</v>
      </c>
      <c r="BE18" s="38"/>
    </row>
    <row r="19" spans="1:57" s="25" customFormat="1" ht="15">
      <c r="A19" s="26" t="s">
        <v>92</v>
      </c>
      <c r="B19" s="27">
        <v>90.46281844881946</v>
      </c>
      <c r="C19" s="27">
        <v>79.38609577755088</v>
      </c>
      <c r="D19" s="27">
        <v>602.5148489144401</v>
      </c>
      <c r="E19" s="27">
        <v>227.52685263496033</v>
      </c>
      <c r="F19" s="27">
        <v>526.570396708917</v>
      </c>
      <c r="G19" s="27">
        <v>671.1095410684351</v>
      </c>
      <c r="H19" s="27">
        <v>1341.1675029769258</v>
      </c>
      <c r="I19" s="27" t="s">
        <v>172</v>
      </c>
      <c r="J19" s="27">
        <v>231.28078087137405</v>
      </c>
      <c r="K19" s="27">
        <v>476.78888679345954</v>
      </c>
      <c r="L19" s="27">
        <v>1287.0436899136876</v>
      </c>
      <c r="M19" s="27">
        <v>1286.3806943143798</v>
      </c>
      <c r="N19" s="27">
        <v>825.3224047589256</v>
      </c>
      <c r="O19" s="27">
        <v>3287.6479628272054</v>
      </c>
      <c r="P19" s="27">
        <v>2009.4999808364691</v>
      </c>
      <c r="Q19" s="27" t="s">
        <v>172</v>
      </c>
      <c r="R19" s="27">
        <v>2060.762535550772</v>
      </c>
      <c r="S19" s="27">
        <v>2222.3460421064</v>
      </c>
      <c r="T19" s="27">
        <v>169.00930349983201</v>
      </c>
      <c r="U19" s="27">
        <v>6507.994463922821</v>
      </c>
      <c r="V19" s="27">
        <v>151.15462255234377</v>
      </c>
      <c r="W19" s="27">
        <v>13223.60316505382</v>
      </c>
      <c r="X19" s="27">
        <v>814.1508177242112</v>
      </c>
      <c r="Y19" s="27">
        <v>2150.432668160028</v>
      </c>
      <c r="Z19" s="27">
        <v>1147.1891767330285</v>
      </c>
      <c r="AA19" s="27">
        <v>9071.162949658848</v>
      </c>
      <c r="AB19" s="27">
        <v>25.588311842745103</v>
      </c>
      <c r="AC19" s="27">
        <v>230.83446130312387</v>
      </c>
      <c r="AD19" s="27">
        <v>816.6790831749367</v>
      </c>
      <c r="AE19" s="27">
        <v>597.018800680461</v>
      </c>
      <c r="AF19" s="27">
        <v>798.5387817259973</v>
      </c>
      <c r="AG19" s="27">
        <v>411.81985942700413</v>
      </c>
      <c r="AH19" s="27">
        <v>318.68098114709034</v>
      </c>
      <c r="AI19" s="27">
        <v>5346.3729170229935</v>
      </c>
      <c r="AJ19" s="27">
        <v>1362.1231999481088</v>
      </c>
      <c r="AK19" s="27">
        <v>2165.2487719422143</v>
      </c>
      <c r="AL19" s="27" t="s">
        <v>172</v>
      </c>
      <c r="AM19" s="27">
        <v>68.1423242519611</v>
      </c>
      <c r="AN19" s="27">
        <v>361.7686725604105</v>
      </c>
      <c r="AO19" s="27" t="s">
        <v>172</v>
      </c>
      <c r="AP19" s="27">
        <v>296.4336435991655</v>
      </c>
      <c r="AQ19" s="28">
        <f t="shared" si="0"/>
        <v>63259.75801043387</v>
      </c>
      <c r="AR19" s="28">
        <f t="shared" si="1"/>
        <v>38102.315828386316</v>
      </c>
      <c r="AS19" s="27"/>
      <c r="AT19" s="27">
        <v>2379.0698653075924</v>
      </c>
      <c r="AU19" s="27">
        <v>168.9534545308346</v>
      </c>
      <c r="AV19" s="27">
        <v>1662.59567512756</v>
      </c>
      <c r="AW19" s="27">
        <v>256.0500299576239</v>
      </c>
      <c r="AX19" s="27">
        <v>9882.969063459019</v>
      </c>
      <c r="AY19" s="27" t="s">
        <v>172</v>
      </c>
      <c r="AZ19" s="27">
        <v>1775.6071189893041</v>
      </c>
      <c r="BA19" s="27" t="s">
        <v>172</v>
      </c>
      <c r="BB19" s="27" t="s">
        <v>172</v>
      </c>
      <c r="BC19" s="29">
        <f t="shared" si="2"/>
        <v>11914.626212405947</v>
      </c>
      <c r="BD19" s="35">
        <f t="shared" si="3"/>
        <v>0.10162028992278709</v>
      </c>
      <c r="BE19" s="38"/>
    </row>
    <row r="20" spans="1:57" s="25" customFormat="1" ht="15">
      <c r="A20" s="26" t="s">
        <v>93</v>
      </c>
      <c r="B20" s="27">
        <v>19.19685007019443</v>
      </c>
      <c r="C20" s="27">
        <v>117.93205200970277</v>
      </c>
      <c r="D20" s="27">
        <v>686.2432946538873</v>
      </c>
      <c r="E20" s="27">
        <v>213.25434260329953</v>
      </c>
      <c r="F20" s="27">
        <v>481.0798690685808</v>
      </c>
      <c r="G20" s="27">
        <v>574.5515001461862</v>
      </c>
      <c r="H20" s="27">
        <v>1236.465391196448</v>
      </c>
      <c r="I20" s="27" t="s">
        <v>172</v>
      </c>
      <c r="J20" s="27">
        <v>212.66101691274707</v>
      </c>
      <c r="K20" s="27">
        <v>542.9793949556004</v>
      </c>
      <c r="L20" s="27">
        <v>1303.498569161664</v>
      </c>
      <c r="M20" s="27">
        <v>1336.856018327119</v>
      </c>
      <c r="N20" s="27">
        <v>819.2744730504257</v>
      </c>
      <c r="O20" s="27">
        <v>3172.907897492957</v>
      </c>
      <c r="P20" s="27">
        <v>2124.38541269245</v>
      </c>
      <c r="Q20" s="27" t="s">
        <v>172</v>
      </c>
      <c r="R20" s="27">
        <v>1166.7056939409417</v>
      </c>
      <c r="S20" s="27">
        <v>2118.399625789003</v>
      </c>
      <c r="T20" s="27">
        <v>145.44249092951304</v>
      </c>
      <c r="U20" s="27">
        <v>5939.966126591556</v>
      </c>
      <c r="V20" s="27">
        <v>217.6027948266068</v>
      </c>
      <c r="W20" s="27">
        <v>18961.707700712548</v>
      </c>
      <c r="X20" s="27">
        <v>1210.300977351538</v>
      </c>
      <c r="Y20" s="27">
        <v>3384.4646091076784</v>
      </c>
      <c r="Z20" s="27">
        <v>1819.6180114773426</v>
      </c>
      <c r="AA20" s="27">
        <v>12182.782903177262</v>
      </c>
      <c r="AB20" s="27">
        <v>30.94162176744767</v>
      </c>
      <c r="AC20" s="27">
        <v>382.5816747913562</v>
      </c>
      <c r="AD20" s="27">
        <v>1697.8328092723045</v>
      </c>
      <c r="AE20" s="27">
        <v>1112.5238551711136</v>
      </c>
      <c r="AF20" s="27">
        <v>1266.4470502003624</v>
      </c>
      <c r="AG20" s="27">
        <v>294.5952277994057</v>
      </c>
      <c r="AH20" s="27">
        <v>389.82992130219856</v>
      </c>
      <c r="AI20" s="27">
        <v>6607.929232300648</v>
      </c>
      <c r="AJ20" s="27">
        <v>1577.241602668951</v>
      </c>
      <c r="AK20" s="27">
        <v>2522.8629517552586</v>
      </c>
      <c r="AL20" s="27">
        <v>10.387080041721825</v>
      </c>
      <c r="AM20" s="27">
        <v>114.09496763093317</v>
      </c>
      <c r="AN20" s="27">
        <v>605.1781039336356</v>
      </c>
      <c r="AO20" s="27" t="s">
        <v>172</v>
      </c>
      <c r="AP20" s="27">
        <v>558.641151799114</v>
      </c>
      <c r="AQ20" s="28">
        <f t="shared" si="0"/>
        <v>77159.3642666797</v>
      </c>
      <c r="AR20" s="28">
        <f t="shared" si="1"/>
        <v>47739.48006132479</v>
      </c>
      <c r="AS20" s="27"/>
      <c r="AT20" s="27">
        <v>187.14036409176873</v>
      </c>
      <c r="AU20" s="27">
        <v>187.9927563668483</v>
      </c>
      <c r="AV20" s="27">
        <v>1595.281239781979</v>
      </c>
      <c r="AW20" s="27">
        <v>74.99787634973978</v>
      </c>
      <c r="AX20" s="27">
        <v>9954.587561898792</v>
      </c>
      <c r="AY20" s="27">
        <v>105.2401602115445</v>
      </c>
      <c r="AZ20" s="27">
        <v>1798.8668294077027</v>
      </c>
      <c r="BA20" s="27">
        <v>376.527865237375</v>
      </c>
      <c r="BB20" s="27">
        <v>1398.4474589907206</v>
      </c>
      <c r="BC20" s="29">
        <f t="shared" si="2"/>
        <v>13708.667752095875</v>
      </c>
      <c r="BD20" s="35">
        <f t="shared" si="3"/>
        <v>0.11784301832104574</v>
      </c>
      <c r="BE20" s="38"/>
    </row>
    <row r="21" spans="1:57" s="42" customFormat="1" ht="15">
      <c r="A21" s="39" t="s">
        <v>94</v>
      </c>
      <c r="B21" s="40"/>
      <c r="C21" s="40"/>
      <c r="D21" s="40"/>
      <c r="E21" s="40">
        <v>88.65221910757117</v>
      </c>
      <c r="F21" s="40">
        <v>291.2514565629152</v>
      </c>
      <c r="G21" s="40">
        <v>298.9360263079712</v>
      </c>
      <c r="H21" s="40">
        <v>626.2459641159935</v>
      </c>
      <c r="I21" s="40"/>
      <c r="J21" s="40">
        <v>67.96684133511458</v>
      </c>
      <c r="K21" s="40">
        <v>359.2943959437213</v>
      </c>
      <c r="L21" s="40">
        <v>551.9936963478348</v>
      </c>
      <c r="M21" s="40">
        <v>473.56021222481456</v>
      </c>
      <c r="N21" s="40">
        <v>311.2361481057365</v>
      </c>
      <c r="O21" s="40">
        <v>1727.8448702414803</v>
      </c>
      <c r="P21" s="40">
        <v>800.0134461343661</v>
      </c>
      <c r="Q21" s="40"/>
      <c r="R21" s="40">
        <v>793.7238376105719</v>
      </c>
      <c r="S21" s="40">
        <v>750.5828184153736</v>
      </c>
      <c r="T21" s="40">
        <v>54.40911146644682</v>
      </c>
      <c r="U21" s="40">
        <v>2875.336043924091</v>
      </c>
      <c r="V21" s="40">
        <v>69.63673124304874</v>
      </c>
      <c r="W21" s="40">
        <v>7486.037321621109</v>
      </c>
      <c r="X21" s="40">
        <v>422.1651555127907</v>
      </c>
      <c r="Y21" s="40">
        <v>849.5328246927154</v>
      </c>
      <c r="Z21" s="40"/>
      <c r="AA21" s="40">
        <v>5718.561753130071</v>
      </c>
      <c r="AB21" s="40"/>
      <c r="AC21" s="40">
        <v>167.97735727178832</v>
      </c>
      <c r="AD21" s="40">
        <v>389.2143121239159</v>
      </c>
      <c r="AE21" s="40">
        <v>400.8664061851137</v>
      </c>
      <c r="AF21" s="40">
        <v>458.26484804082554</v>
      </c>
      <c r="AG21" s="40">
        <v>1821.3247760936993</v>
      </c>
      <c r="AH21" s="40">
        <v>130.04317749470417</v>
      </c>
      <c r="AI21" s="40">
        <v>2550.4175949362084</v>
      </c>
      <c r="AJ21" s="40">
        <v>681.267284379807</v>
      </c>
      <c r="AK21" s="40">
        <v>1438.1013173157319</v>
      </c>
      <c r="AL21" s="40"/>
      <c r="AM21" s="40">
        <v>64.63216158262917</v>
      </c>
      <c r="AN21" s="40">
        <v>198.0599749313001</v>
      </c>
      <c r="AO21" s="40"/>
      <c r="AP21" s="40">
        <v>234.75983615412613</v>
      </c>
      <c r="AQ21" s="41">
        <f t="shared" si="0"/>
        <v>33151.90992055358</v>
      </c>
      <c r="AR21" s="28">
        <f t="shared" si="1"/>
        <v>20056.61212386184</v>
      </c>
      <c r="AS21" s="40"/>
      <c r="AT21" s="40">
        <v>1352.606150020057</v>
      </c>
      <c r="AU21" s="40">
        <v>63.84385673847283</v>
      </c>
      <c r="AV21" s="40">
        <v>677.6539276405631</v>
      </c>
      <c r="AW21" s="40">
        <v>322.5656703521101</v>
      </c>
      <c r="AX21" s="40">
        <v>6181.488561955496</v>
      </c>
      <c r="AY21" s="40"/>
      <c r="AZ21" s="40">
        <v>600.6474635547393</v>
      </c>
      <c r="BA21" s="40">
        <v>1080.7925122930833</v>
      </c>
      <c r="BB21" s="40"/>
      <c r="BC21" s="29">
        <f t="shared" si="2"/>
        <v>8185.494208155429</v>
      </c>
      <c r="BD21" s="35">
        <f t="shared" si="3"/>
        <v>0.0942130697312751</v>
      </c>
      <c r="BE21" s="38"/>
    </row>
    <row r="22" spans="1:54" ht="15">
      <c r="A22" s="43" t="s">
        <v>175</v>
      </c>
      <c r="B22" s="28">
        <v>10</v>
      </c>
      <c r="C22" s="28">
        <v>13</v>
      </c>
      <c r="D22" s="28">
        <v>11</v>
      </c>
      <c r="E22" s="28">
        <v>17</v>
      </c>
      <c r="F22" s="28">
        <v>17</v>
      </c>
      <c r="G22" s="28">
        <v>16</v>
      </c>
      <c r="H22" s="28">
        <v>17</v>
      </c>
      <c r="I22" s="28">
        <v>0</v>
      </c>
      <c r="J22" s="28">
        <v>17</v>
      </c>
      <c r="K22" s="28">
        <v>18</v>
      </c>
      <c r="L22" s="28">
        <v>19</v>
      </c>
      <c r="M22" s="28">
        <v>16</v>
      </c>
      <c r="N22" s="28">
        <v>17</v>
      </c>
      <c r="O22" s="28">
        <v>20</v>
      </c>
      <c r="P22" s="28">
        <v>20</v>
      </c>
      <c r="Q22" s="28">
        <v>2</v>
      </c>
      <c r="R22" s="28">
        <v>20</v>
      </c>
      <c r="S22" s="28">
        <v>16</v>
      </c>
      <c r="T22" s="28">
        <v>17</v>
      </c>
      <c r="U22" s="28">
        <v>20</v>
      </c>
      <c r="V22" s="28">
        <v>17</v>
      </c>
      <c r="W22" s="28">
        <v>20</v>
      </c>
      <c r="X22" s="28">
        <v>17</v>
      </c>
      <c r="Y22" s="28">
        <v>17</v>
      </c>
      <c r="Z22" s="28">
        <v>7</v>
      </c>
      <c r="AA22" s="28">
        <v>20</v>
      </c>
      <c r="AB22" s="28">
        <v>9</v>
      </c>
      <c r="AC22" s="28">
        <v>18</v>
      </c>
      <c r="AD22" s="28">
        <v>19</v>
      </c>
      <c r="AE22" s="28">
        <v>13</v>
      </c>
      <c r="AF22" s="28">
        <v>17</v>
      </c>
      <c r="AG22" s="28">
        <v>18</v>
      </c>
      <c r="AH22" s="28">
        <v>14</v>
      </c>
      <c r="AI22" s="28">
        <v>18</v>
      </c>
      <c r="AJ22" s="28">
        <v>17</v>
      </c>
      <c r="AK22" s="28">
        <v>18</v>
      </c>
      <c r="AL22" s="28">
        <v>2</v>
      </c>
      <c r="AM22" s="28">
        <v>17</v>
      </c>
      <c r="AN22" s="28">
        <v>20</v>
      </c>
      <c r="AO22" s="28">
        <v>3</v>
      </c>
      <c r="AP22" s="28">
        <v>16</v>
      </c>
      <c r="AQ22" s="19"/>
      <c r="AR22" s="19"/>
      <c r="AS22" s="19"/>
      <c r="AT22" s="28">
        <v>19</v>
      </c>
      <c r="AU22" s="28">
        <v>6</v>
      </c>
      <c r="AV22" s="28">
        <v>15</v>
      </c>
      <c r="AW22" s="28">
        <v>17</v>
      </c>
      <c r="AX22" s="28">
        <v>18</v>
      </c>
      <c r="AY22" s="28">
        <v>10</v>
      </c>
      <c r="AZ22" s="28">
        <v>12</v>
      </c>
      <c r="BA22" s="28">
        <v>6</v>
      </c>
      <c r="BB22" s="28">
        <v>5</v>
      </c>
    </row>
    <row r="23" spans="1:54" s="42" customFormat="1" ht="15">
      <c r="A23" s="43" t="s">
        <v>176</v>
      </c>
      <c r="B23" s="44">
        <f aca="true" t="shared" si="4" ref="B23:AP23">B22/20*100</f>
        <v>50</v>
      </c>
      <c r="C23" s="44">
        <f t="shared" si="4"/>
        <v>65</v>
      </c>
      <c r="D23" s="44">
        <f t="shared" si="4"/>
        <v>55.00000000000001</v>
      </c>
      <c r="E23" s="44">
        <f t="shared" si="4"/>
        <v>85</v>
      </c>
      <c r="F23" s="44">
        <f t="shared" si="4"/>
        <v>85</v>
      </c>
      <c r="G23" s="44">
        <f t="shared" si="4"/>
        <v>80</v>
      </c>
      <c r="H23" s="44">
        <f t="shared" si="4"/>
        <v>85</v>
      </c>
      <c r="I23" s="44">
        <f t="shared" si="4"/>
        <v>0</v>
      </c>
      <c r="J23" s="44">
        <f t="shared" si="4"/>
        <v>85</v>
      </c>
      <c r="K23" s="44">
        <f t="shared" si="4"/>
        <v>90</v>
      </c>
      <c r="L23" s="44">
        <f t="shared" si="4"/>
        <v>95</v>
      </c>
      <c r="M23" s="44">
        <f t="shared" si="4"/>
        <v>80</v>
      </c>
      <c r="N23" s="44">
        <f t="shared" si="4"/>
        <v>85</v>
      </c>
      <c r="O23" s="44">
        <f t="shared" si="4"/>
        <v>100</v>
      </c>
      <c r="P23" s="44">
        <f t="shared" si="4"/>
        <v>100</v>
      </c>
      <c r="Q23" s="44">
        <f t="shared" si="4"/>
        <v>10</v>
      </c>
      <c r="R23" s="44">
        <f t="shared" si="4"/>
        <v>100</v>
      </c>
      <c r="S23" s="44">
        <f t="shared" si="4"/>
        <v>80</v>
      </c>
      <c r="T23" s="44">
        <f t="shared" si="4"/>
        <v>85</v>
      </c>
      <c r="U23" s="44">
        <f t="shared" si="4"/>
        <v>100</v>
      </c>
      <c r="V23" s="44">
        <f t="shared" si="4"/>
        <v>85</v>
      </c>
      <c r="W23" s="44">
        <f t="shared" si="4"/>
        <v>100</v>
      </c>
      <c r="X23" s="44">
        <f t="shared" si="4"/>
        <v>85</v>
      </c>
      <c r="Y23" s="44">
        <f t="shared" si="4"/>
        <v>85</v>
      </c>
      <c r="Z23" s="44">
        <f t="shared" si="4"/>
        <v>35</v>
      </c>
      <c r="AA23" s="44">
        <f t="shared" si="4"/>
        <v>100</v>
      </c>
      <c r="AB23" s="44">
        <f t="shared" si="4"/>
        <v>45</v>
      </c>
      <c r="AC23" s="44">
        <f t="shared" si="4"/>
        <v>90</v>
      </c>
      <c r="AD23" s="44">
        <f t="shared" si="4"/>
        <v>95</v>
      </c>
      <c r="AE23" s="44">
        <f t="shared" si="4"/>
        <v>65</v>
      </c>
      <c r="AF23" s="44">
        <f t="shared" si="4"/>
        <v>85</v>
      </c>
      <c r="AG23" s="44">
        <f t="shared" si="4"/>
        <v>90</v>
      </c>
      <c r="AH23" s="44">
        <f t="shared" si="4"/>
        <v>70</v>
      </c>
      <c r="AI23" s="44">
        <f t="shared" si="4"/>
        <v>90</v>
      </c>
      <c r="AJ23" s="44">
        <f t="shared" si="4"/>
        <v>85</v>
      </c>
      <c r="AK23" s="44">
        <f t="shared" si="4"/>
        <v>90</v>
      </c>
      <c r="AL23" s="44">
        <f t="shared" si="4"/>
        <v>10</v>
      </c>
      <c r="AM23" s="44">
        <f t="shared" si="4"/>
        <v>85</v>
      </c>
      <c r="AN23" s="44">
        <f t="shared" si="4"/>
        <v>100</v>
      </c>
      <c r="AO23" s="44">
        <f t="shared" si="4"/>
        <v>15</v>
      </c>
      <c r="AP23" s="44">
        <f t="shared" si="4"/>
        <v>80</v>
      </c>
      <c r="AQ23" s="44"/>
      <c r="AR23" s="44"/>
      <c r="AS23" s="44"/>
      <c r="AT23" s="44">
        <f aca="true" t="shared" si="5" ref="AT23:BB23">AT22/20*100</f>
        <v>95</v>
      </c>
      <c r="AU23" s="44">
        <f t="shared" si="5"/>
        <v>30</v>
      </c>
      <c r="AV23" s="44">
        <f t="shared" si="5"/>
        <v>75</v>
      </c>
      <c r="AW23" s="44">
        <f t="shared" si="5"/>
        <v>85</v>
      </c>
      <c r="AX23" s="44">
        <f t="shared" si="5"/>
        <v>90</v>
      </c>
      <c r="AY23" s="44">
        <f t="shared" si="5"/>
        <v>50</v>
      </c>
      <c r="AZ23" s="44">
        <f t="shared" si="5"/>
        <v>60</v>
      </c>
      <c r="BA23" s="44">
        <f t="shared" si="5"/>
        <v>30</v>
      </c>
      <c r="BB23" s="44">
        <f t="shared" si="5"/>
        <v>25</v>
      </c>
    </row>
    <row r="24" spans="1:57" ht="15">
      <c r="A24" s="21" t="s">
        <v>16</v>
      </c>
      <c r="B24" s="24" t="s">
        <v>110</v>
      </c>
      <c r="C24" s="24" t="s">
        <v>111</v>
      </c>
      <c r="D24" s="24" t="s">
        <v>112</v>
      </c>
      <c r="E24" s="24" t="s">
        <v>113</v>
      </c>
      <c r="F24" s="24" t="s">
        <v>114</v>
      </c>
      <c r="G24" s="24" t="s">
        <v>115</v>
      </c>
      <c r="H24" s="24" t="s">
        <v>116</v>
      </c>
      <c r="I24" s="24" t="s">
        <v>166</v>
      </c>
      <c r="J24" s="24" t="s">
        <v>117</v>
      </c>
      <c r="K24" s="24" t="s">
        <v>118</v>
      </c>
      <c r="L24" s="24" t="s">
        <v>119</v>
      </c>
      <c r="M24" s="24" t="s">
        <v>120</v>
      </c>
      <c r="N24" s="24" t="s">
        <v>121</v>
      </c>
      <c r="O24" s="24" t="s">
        <v>122</v>
      </c>
      <c r="P24" s="24" t="s">
        <v>123</v>
      </c>
      <c r="Q24" s="24" t="s">
        <v>124</v>
      </c>
      <c r="R24" s="24" t="s">
        <v>125</v>
      </c>
      <c r="S24" s="24" t="s">
        <v>126</v>
      </c>
      <c r="T24" s="24" t="s">
        <v>127</v>
      </c>
      <c r="U24" s="24" t="s">
        <v>128</v>
      </c>
      <c r="V24" s="24" t="s">
        <v>129</v>
      </c>
      <c r="W24" s="24" t="s">
        <v>130</v>
      </c>
      <c r="X24" s="24" t="s">
        <v>131</v>
      </c>
      <c r="Y24" s="24" t="s">
        <v>132</v>
      </c>
      <c r="Z24" s="24" t="s">
        <v>133</v>
      </c>
      <c r="AA24" s="24" t="s">
        <v>134</v>
      </c>
      <c r="AB24" s="24" t="s">
        <v>135</v>
      </c>
      <c r="AC24" s="24" t="s">
        <v>136</v>
      </c>
      <c r="AD24" s="24" t="s">
        <v>137</v>
      </c>
      <c r="AE24" s="24" t="s">
        <v>138</v>
      </c>
      <c r="AF24" s="24" t="s">
        <v>139</v>
      </c>
      <c r="AG24" s="24" t="s">
        <v>140</v>
      </c>
      <c r="AH24" s="24" t="s">
        <v>141</v>
      </c>
      <c r="AI24" s="24" t="s">
        <v>142</v>
      </c>
      <c r="AJ24" s="24" t="s">
        <v>143</v>
      </c>
      <c r="AK24" s="24" t="s">
        <v>144</v>
      </c>
      <c r="AL24" s="24" t="s">
        <v>145</v>
      </c>
      <c r="AM24" s="24" t="s">
        <v>146</v>
      </c>
      <c r="AN24" s="24" t="s">
        <v>147</v>
      </c>
      <c r="AO24" s="24" t="s">
        <v>148</v>
      </c>
      <c r="AP24" s="24" t="s">
        <v>149</v>
      </c>
      <c r="AQ24" s="21" t="s">
        <v>167</v>
      </c>
      <c r="AR24" s="21" t="s">
        <v>168</v>
      </c>
      <c r="AS24" s="24"/>
      <c r="AT24" s="24" t="s">
        <v>42</v>
      </c>
      <c r="AU24" s="24" t="s">
        <v>177</v>
      </c>
      <c r="AV24" s="24" t="s">
        <v>178</v>
      </c>
      <c r="AW24" s="24" t="s">
        <v>154</v>
      </c>
      <c r="AX24" s="24" t="s">
        <v>155</v>
      </c>
      <c r="AY24" s="24" t="s">
        <v>156</v>
      </c>
      <c r="AZ24" s="24" t="s">
        <v>157</v>
      </c>
      <c r="BA24" s="24" t="s">
        <v>158</v>
      </c>
      <c r="BB24" s="24" t="s">
        <v>159</v>
      </c>
      <c r="BC24" s="21" t="s">
        <v>160</v>
      </c>
      <c r="BD24" s="21"/>
      <c r="BE24" s="21" t="s">
        <v>16</v>
      </c>
    </row>
    <row r="25" spans="1:57" ht="15">
      <c r="A25" s="2" t="s">
        <v>96</v>
      </c>
      <c r="B25" s="19">
        <f>AVERAGE(B2:B5)</f>
        <v>104.70467839674377</v>
      </c>
      <c r="C25" s="19">
        <f aca="true" t="shared" si="6" ref="C25:BC25">AVERAGE(C2:C5)</f>
        <v>669.4747630454034</v>
      </c>
      <c r="D25" s="19">
        <f t="shared" si="6"/>
        <v>438.95763936449185</v>
      </c>
      <c r="E25" s="19">
        <f t="shared" si="6"/>
        <v>50.61191578676989</v>
      </c>
      <c r="F25" s="19">
        <f t="shared" si="6"/>
        <v>59.379415489136456</v>
      </c>
      <c r="G25" s="19">
        <f t="shared" si="6"/>
        <v>91.20620946963015</v>
      </c>
      <c r="H25" s="19">
        <f t="shared" si="6"/>
        <v>269.1238003458503</v>
      </c>
      <c r="I25" s="19"/>
      <c r="J25" s="19">
        <f t="shared" si="6"/>
        <v>73.23083366208188</v>
      </c>
      <c r="K25" s="19">
        <f t="shared" si="6"/>
        <v>274.79451515024476</v>
      </c>
      <c r="L25" s="19">
        <f t="shared" si="6"/>
        <v>349.81436703556705</v>
      </c>
      <c r="M25" s="19">
        <f t="shared" si="6"/>
        <v>208.27660384392283</v>
      </c>
      <c r="N25" s="19">
        <f t="shared" si="6"/>
        <v>147.06657787502627</v>
      </c>
      <c r="O25" s="19">
        <f t="shared" si="6"/>
        <v>1141.7496931658752</v>
      </c>
      <c r="P25" s="19">
        <f t="shared" si="6"/>
        <v>689.1636488462825</v>
      </c>
      <c r="Q25" s="19">
        <f t="shared" si="6"/>
        <v>18.239271876829314</v>
      </c>
      <c r="R25" s="19">
        <f t="shared" si="6"/>
        <v>557.4931176785615</v>
      </c>
      <c r="S25" s="19">
        <f t="shared" si="6"/>
        <v>276.629858182873</v>
      </c>
      <c r="T25" s="19">
        <f t="shared" si="6"/>
        <v>51.349204828353976</v>
      </c>
      <c r="U25" s="19">
        <f t="shared" si="6"/>
        <v>2007.135974087772</v>
      </c>
      <c r="V25" s="19">
        <f t="shared" si="6"/>
        <v>92.80124004662841</v>
      </c>
      <c r="W25" s="19">
        <f t="shared" si="6"/>
        <v>3687.7153420122804</v>
      </c>
      <c r="X25" s="19">
        <f t="shared" si="6"/>
        <v>179.92318956071006</v>
      </c>
      <c r="Y25" s="19">
        <f t="shared" si="6"/>
        <v>887.5849379372833</v>
      </c>
      <c r="Z25" s="19">
        <f t="shared" si="6"/>
        <v>217.69047678502636</v>
      </c>
      <c r="AA25" s="19">
        <f t="shared" si="6"/>
        <v>3210.7988946542655</v>
      </c>
      <c r="AB25" s="19">
        <f t="shared" si="6"/>
        <v>13.324301522598319</v>
      </c>
      <c r="AC25" s="19">
        <f t="shared" si="6"/>
        <v>109.18240636999005</v>
      </c>
      <c r="AD25" s="19">
        <f t="shared" si="6"/>
        <v>216.67341333829145</v>
      </c>
      <c r="AE25" s="19">
        <f t="shared" si="6"/>
        <v>174.6631539722466</v>
      </c>
      <c r="AF25" s="19">
        <f t="shared" si="6"/>
        <v>227.43147960854634</v>
      </c>
      <c r="AG25" s="19">
        <f t="shared" si="6"/>
        <v>363.7813597280296</v>
      </c>
      <c r="AH25" s="19">
        <f t="shared" si="6"/>
        <v>159.42379682927725</v>
      </c>
      <c r="AI25" s="19">
        <f t="shared" si="6"/>
        <v>1088.5266994364006</v>
      </c>
      <c r="AJ25" s="19">
        <f t="shared" si="6"/>
        <v>385.5989998953879</v>
      </c>
      <c r="AK25" s="19">
        <f t="shared" si="6"/>
        <v>691.1649619724419</v>
      </c>
      <c r="AL25" s="19"/>
      <c r="AM25" s="19">
        <f t="shared" si="6"/>
        <v>16.74290756619072</v>
      </c>
      <c r="AN25" s="19">
        <f t="shared" si="6"/>
        <v>79.08094950809667</v>
      </c>
      <c r="AO25" s="19" t="e">
        <f t="shared" si="6"/>
        <v>#DIV/0!</v>
      </c>
      <c r="AP25" s="19">
        <f t="shared" si="6"/>
        <v>86.23069428309756</v>
      </c>
      <c r="AQ25" s="19">
        <f t="shared" si="6"/>
        <v>18883.552727157163</v>
      </c>
      <c r="AR25" s="19">
        <f t="shared" si="6"/>
        <v>11281.68258890622</v>
      </c>
      <c r="AS25" s="19"/>
      <c r="AT25" s="19">
        <f t="shared" si="6"/>
        <v>1360.070935983308</v>
      </c>
      <c r="AU25" s="19"/>
      <c r="AV25" s="19">
        <f t="shared" si="6"/>
        <v>53.289445140834815</v>
      </c>
      <c r="AW25" s="19">
        <f t="shared" si="6"/>
        <v>237.47711188028993</v>
      </c>
      <c r="AX25" s="19">
        <f t="shared" si="6"/>
        <v>1388.0927782510444</v>
      </c>
      <c r="AY25" s="19">
        <f t="shared" si="6"/>
        <v>7142.872835159831</v>
      </c>
      <c r="AZ25" s="19">
        <f t="shared" si="6"/>
        <v>106.5279938620815</v>
      </c>
      <c r="BA25" s="19">
        <f t="shared" si="6"/>
        <v>184.87069447757534</v>
      </c>
      <c r="BB25" s="19">
        <f t="shared" si="6"/>
        <v>54.18474530264581</v>
      </c>
      <c r="BC25" s="19">
        <f t="shared" si="6"/>
        <v>3531.7568610840176</v>
      </c>
      <c r="BD25" s="19"/>
      <c r="BE25" s="2" t="s">
        <v>96</v>
      </c>
    </row>
    <row r="26" spans="1:57" ht="15">
      <c r="A26" s="2" t="s">
        <v>97</v>
      </c>
      <c r="B26" s="19">
        <f>AVERAGE(B6:B7)</f>
        <v>246.44768042654852</v>
      </c>
      <c r="C26" s="19">
        <f aca="true" t="shared" si="7" ref="C26:AY26">AVERAGE(C6:C7)</f>
        <v>877.836463141799</v>
      </c>
      <c r="D26" s="19">
        <f t="shared" si="7"/>
        <v>756.8313928231619</v>
      </c>
      <c r="E26" s="19">
        <f t="shared" si="7"/>
        <v>52.99463490072272</v>
      </c>
      <c r="F26" s="19">
        <f t="shared" si="7"/>
        <v>101.34995783196536</v>
      </c>
      <c r="G26" s="19">
        <f t="shared" si="7"/>
        <v>98.61695028665736</v>
      </c>
      <c r="H26" s="19">
        <f t="shared" si="7"/>
        <v>184.74666691988918</v>
      </c>
      <c r="I26" s="19"/>
      <c r="J26" s="19">
        <f t="shared" si="7"/>
        <v>95.02216236636235</v>
      </c>
      <c r="K26" s="19">
        <f t="shared" si="7"/>
        <v>264.3883086159453</v>
      </c>
      <c r="L26" s="19">
        <f t="shared" si="7"/>
        <v>263.60246631266733</v>
      </c>
      <c r="M26" s="19" t="e">
        <f t="shared" si="7"/>
        <v>#DIV/0!</v>
      </c>
      <c r="N26" s="19">
        <f t="shared" si="7"/>
        <v>244.10265166127328</v>
      </c>
      <c r="O26" s="19">
        <f t="shared" si="7"/>
        <v>631.2196815076599</v>
      </c>
      <c r="P26" s="19">
        <f t="shared" si="7"/>
        <v>466.9410474638016</v>
      </c>
      <c r="Q26" s="19"/>
      <c r="R26" s="19">
        <f t="shared" si="7"/>
        <v>373.65111565441634</v>
      </c>
      <c r="S26" s="19">
        <f t="shared" si="7"/>
        <v>233.46051887506786</v>
      </c>
      <c r="T26" s="19">
        <f t="shared" si="7"/>
        <v>64.38568139241147</v>
      </c>
      <c r="U26" s="19">
        <f t="shared" si="7"/>
        <v>1236.7483492948286</v>
      </c>
      <c r="V26" s="19">
        <f t="shared" si="7"/>
        <v>92.97034547202678</v>
      </c>
      <c r="W26" s="19">
        <f t="shared" si="7"/>
        <v>2089.6937282801864</v>
      </c>
      <c r="X26" s="19">
        <f t="shared" si="7"/>
        <v>158.51266102529308</v>
      </c>
      <c r="Y26" s="19">
        <f t="shared" si="7"/>
        <v>831.588637025199</v>
      </c>
      <c r="Z26" s="19"/>
      <c r="AA26" s="19">
        <f t="shared" si="7"/>
        <v>1830.2784619428335</v>
      </c>
      <c r="AB26" s="19"/>
      <c r="AC26" s="19">
        <f t="shared" si="7"/>
        <v>437.76578376307657</v>
      </c>
      <c r="AD26" s="19">
        <f t="shared" si="7"/>
        <v>258.809015361431</v>
      </c>
      <c r="AE26" s="19" t="e">
        <f t="shared" si="7"/>
        <v>#DIV/0!</v>
      </c>
      <c r="AF26" s="19">
        <f t="shared" si="7"/>
        <v>106.99539866003312</v>
      </c>
      <c r="AG26" s="19">
        <f t="shared" si="7"/>
        <v>279.142773895797</v>
      </c>
      <c r="AH26" s="19">
        <f t="shared" si="7"/>
        <v>235.8854100119551</v>
      </c>
      <c r="AI26" s="19">
        <f t="shared" si="7"/>
        <v>530.7231292455978</v>
      </c>
      <c r="AJ26" s="19">
        <f t="shared" si="7"/>
        <v>326.8006212644667</v>
      </c>
      <c r="AK26" s="19">
        <f t="shared" si="7"/>
        <v>527.0048460209961</v>
      </c>
      <c r="AL26" s="19"/>
      <c r="AM26" s="19">
        <f t="shared" si="7"/>
        <v>47.14488687822282</v>
      </c>
      <c r="AN26" s="19">
        <f t="shared" si="7"/>
        <v>53.697262525968966</v>
      </c>
      <c r="AO26" s="19">
        <f t="shared" si="7"/>
        <v>137.76186071348553</v>
      </c>
      <c r="AP26" s="19">
        <f t="shared" si="7"/>
        <v>32.302342394216566</v>
      </c>
      <c r="AQ26" s="19">
        <f t="shared" si="7"/>
        <v>13872.185187365867</v>
      </c>
      <c r="AR26" s="19">
        <f t="shared" si="7"/>
        <v>7095.962775970299</v>
      </c>
      <c r="AS26" s="19"/>
      <c r="AT26" s="19">
        <f t="shared" si="7"/>
        <v>828.2720246042489</v>
      </c>
      <c r="AU26" s="19"/>
      <c r="AV26" s="19">
        <f t="shared" si="7"/>
        <v>79.8327526849083</v>
      </c>
      <c r="AW26" s="19">
        <f t="shared" si="7"/>
        <v>291.9679172484276</v>
      </c>
      <c r="AX26" s="19">
        <f t="shared" si="7"/>
        <v>799.2335662827477</v>
      </c>
      <c r="AY26" s="19">
        <f t="shared" si="7"/>
        <v>1071.7662869853198</v>
      </c>
      <c r="AZ26" s="19"/>
      <c r="BA26" s="19"/>
      <c r="BB26" s="19"/>
      <c r="BC26" s="19">
        <f aca="true" t="shared" si="8" ref="BC26">AVERAGE(BC6:BC7)</f>
        <v>1627.0846270238353</v>
      </c>
      <c r="BD26" s="19"/>
      <c r="BE26" s="2" t="s">
        <v>97</v>
      </c>
    </row>
    <row r="27" spans="1:57" ht="15">
      <c r="A27" s="2" t="s">
        <v>98</v>
      </c>
      <c r="B27" s="19">
        <f>AVERAGE(B8:B12)</f>
        <v>131.2009296079523</v>
      </c>
      <c r="C27" s="19">
        <f aca="true" t="shared" si="9" ref="C27:BA27">AVERAGE(C8:C12)</f>
        <v>717.4906604158542</v>
      </c>
      <c r="D27" s="19">
        <f t="shared" si="9"/>
        <v>543.4351591557106</v>
      </c>
      <c r="E27" s="19">
        <f t="shared" si="9"/>
        <v>43.32725631991271</v>
      </c>
      <c r="F27" s="19">
        <f t="shared" si="9"/>
        <v>86.25289469821831</v>
      </c>
      <c r="G27" s="19">
        <f t="shared" si="9"/>
        <v>70.19411828384142</v>
      </c>
      <c r="H27" s="19">
        <f t="shared" si="9"/>
        <v>316.9481136507205</v>
      </c>
      <c r="I27" s="19"/>
      <c r="J27" s="19">
        <f t="shared" si="9"/>
        <v>125.3913932064353</v>
      </c>
      <c r="K27" s="19">
        <f t="shared" si="9"/>
        <v>368.02239066093654</v>
      </c>
      <c r="L27" s="19">
        <f t="shared" si="9"/>
        <v>562.8301722482984</v>
      </c>
      <c r="M27" s="19">
        <f t="shared" si="9"/>
        <v>172.2142982958098</v>
      </c>
      <c r="N27" s="19">
        <f t="shared" si="9"/>
        <v>126.58593561165934</v>
      </c>
      <c r="O27" s="19">
        <f t="shared" si="9"/>
        <v>1584.3117761898293</v>
      </c>
      <c r="P27" s="19">
        <f t="shared" si="9"/>
        <v>983.4704725911939</v>
      </c>
      <c r="Q27" s="19"/>
      <c r="R27" s="19">
        <f t="shared" si="9"/>
        <v>772.6434063315317</v>
      </c>
      <c r="S27" s="19">
        <f t="shared" si="9"/>
        <v>230.93134509721673</v>
      </c>
      <c r="T27" s="19">
        <f t="shared" si="9"/>
        <v>66.17370778232525</v>
      </c>
      <c r="U27" s="19">
        <f t="shared" si="9"/>
        <v>2846.9330736314414</v>
      </c>
      <c r="V27" s="19">
        <f t="shared" si="9"/>
        <v>98.23285881668053</v>
      </c>
      <c r="W27" s="19">
        <f t="shared" si="9"/>
        <v>5258.156527557222</v>
      </c>
      <c r="X27" s="19">
        <f t="shared" si="9"/>
        <v>212.5541332231491</v>
      </c>
      <c r="Y27" s="19">
        <f t="shared" si="9"/>
        <v>999.4574460003923</v>
      </c>
      <c r="Z27" s="19">
        <f t="shared" si="9"/>
        <v>106.28766074013626</v>
      </c>
      <c r="AA27" s="19">
        <f t="shared" si="9"/>
        <v>5152.526187384782</v>
      </c>
      <c r="AB27" s="19">
        <f t="shared" si="9"/>
        <v>10.485113284703278</v>
      </c>
      <c r="AC27" s="19">
        <f t="shared" si="9"/>
        <v>192.4279314601759</v>
      </c>
      <c r="AD27" s="19">
        <f t="shared" si="9"/>
        <v>316.4941592415695</v>
      </c>
      <c r="AE27" s="19">
        <f t="shared" si="9"/>
        <v>185.0723499741708</v>
      </c>
      <c r="AF27" s="19">
        <f t="shared" si="9"/>
        <v>394.58922681408166</v>
      </c>
      <c r="AG27" s="19">
        <f t="shared" si="9"/>
        <v>448.18688867593426</v>
      </c>
      <c r="AH27" s="19">
        <f t="shared" si="9"/>
        <v>144.67583061090582</v>
      </c>
      <c r="AI27" s="19">
        <f t="shared" si="9"/>
        <v>1780.230039709574</v>
      </c>
      <c r="AJ27" s="19">
        <f t="shared" si="9"/>
        <v>650.6861336964604</v>
      </c>
      <c r="AK27" s="19">
        <f t="shared" si="9"/>
        <v>461.7918251922782</v>
      </c>
      <c r="AL27" s="19"/>
      <c r="AM27" s="19">
        <f t="shared" si="9"/>
        <v>49.23922973207892</v>
      </c>
      <c r="AN27" s="19">
        <f t="shared" si="9"/>
        <v>113.24427480061794</v>
      </c>
      <c r="AO27" s="19">
        <f t="shared" si="9"/>
        <v>26.830165177252535</v>
      </c>
      <c r="AP27" s="19">
        <f t="shared" si="9"/>
        <v>138.1875892231015</v>
      </c>
      <c r="AQ27" s="19">
        <f t="shared" si="9"/>
        <v>25533.088798479144</v>
      </c>
      <c r="AR27" s="19">
        <f t="shared" si="9"/>
        <v>16664.32551001836</v>
      </c>
      <c r="AS27" s="19"/>
      <c r="AT27" s="19">
        <f t="shared" si="9"/>
        <v>1251.57550517536</v>
      </c>
      <c r="AU27" s="19">
        <f t="shared" si="9"/>
        <v>19.365036957924612</v>
      </c>
      <c r="AV27" s="19">
        <f t="shared" si="9"/>
        <v>129.3527892585731</v>
      </c>
      <c r="AW27" s="19">
        <f t="shared" si="9"/>
        <v>264.11185560182713</v>
      </c>
      <c r="AX27" s="19">
        <f t="shared" si="9"/>
        <v>1183.9359204219431</v>
      </c>
      <c r="AY27" s="19">
        <f t="shared" si="9"/>
        <v>2317.843599353752</v>
      </c>
      <c r="AZ27" s="19">
        <f t="shared" si="9"/>
        <v>432.49680850168545</v>
      </c>
      <c r="BA27" s="19">
        <f t="shared" si="9"/>
        <v>406.57326049221024</v>
      </c>
      <c r="BB27" s="19"/>
      <c r="BC27" s="19">
        <f aca="true" t="shared" si="10" ref="BC27">AVERAGE(BC8:BC12)</f>
        <v>3556.636031005887</v>
      </c>
      <c r="BD27" s="19"/>
      <c r="BE27" s="2" t="s">
        <v>98</v>
      </c>
    </row>
    <row r="28" spans="1:57" ht="15">
      <c r="A28" s="2" t="s">
        <v>99</v>
      </c>
      <c r="B28" s="19" t="e">
        <f>AVERAGE(B13:B15)</f>
        <v>#DIV/0!</v>
      </c>
      <c r="C28" s="19">
        <f aca="true" t="shared" si="11" ref="C28:BC28">AVERAGE(C13:C15)</f>
        <v>1306.0948954687378</v>
      </c>
      <c r="D28" s="19"/>
      <c r="E28" s="19"/>
      <c r="F28" s="19"/>
      <c r="G28" s="19"/>
      <c r="H28" s="19"/>
      <c r="I28" s="19"/>
      <c r="J28" s="19">
        <f t="shared" si="11"/>
        <v>100.45163089963836</v>
      </c>
      <c r="K28" s="19">
        <f t="shared" si="11"/>
        <v>134.29102530842704</v>
      </c>
      <c r="L28" s="19">
        <f t="shared" si="11"/>
        <v>170.50769515539528</v>
      </c>
      <c r="M28" s="19">
        <f t="shared" si="11"/>
        <v>160.96626683835086</v>
      </c>
      <c r="N28" s="19">
        <f t="shared" si="11"/>
        <v>141.6300752652026</v>
      </c>
      <c r="O28" s="19">
        <f t="shared" si="11"/>
        <v>302.0174510951675</v>
      </c>
      <c r="P28" s="19">
        <f t="shared" si="11"/>
        <v>212.96121753103395</v>
      </c>
      <c r="Q28" s="19"/>
      <c r="R28" s="19">
        <f t="shared" si="11"/>
        <v>223.0193896045802</v>
      </c>
      <c r="S28" s="19"/>
      <c r="T28" s="19"/>
      <c r="U28" s="19">
        <f t="shared" si="11"/>
        <v>626.4969908870156</v>
      </c>
      <c r="V28" s="19" t="e">
        <f t="shared" si="11"/>
        <v>#DIV/0!</v>
      </c>
      <c r="W28" s="19">
        <f t="shared" si="11"/>
        <v>1108.1265777304252</v>
      </c>
      <c r="X28" s="19"/>
      <c r="Y28" s="19"/>
      <c r="Z28" s="19"/>
      <c r="AA28" s="19">
        <f t="shared" si="11"/>
        <v>989.7120851439462</v>
      </c>
      <c r="AB28" s="19" t="e">
        <f t="shared" si="11"/>
        <v>#DIV/0!</v>
      </c>
      <c r="AC28" s="19">
        <f t="shared" si="11"/>
        <v>200.04715050512021</v>
      </c>
      <c r="AD28" s="19">
        <f t="shared" si="11"/>
        <v>73.94834192747159</v>
      </c>
      <c r="AE28" s="19" t="e">
        <f t="shared" si="11"/>
        <v>#DIV/0!</v>
      </c>
      <c r="AF28" s="19" t="e">
        <f t="shared" si="11"/>
        <v>#DIV/0!</v>
      </c>
      <c r="AG28" s="19">
        <f t="shared" si="11"/>
        <v>408.85622003717907</v>
      </c>
      <c r="AH28" s="19" t="e">
        <f t="shared" si="11"/>
        <v>#DIV/0!</v>
      </c>
      <c r="AI28" s="19">
        <f t="shared" si="11"/>
        <v>347.2929714985162</v>
      </c>
      <c r="AJ28" s="19" t="e">
        <f t="shared" si="11"/>
        <v>#DIV/0!</v>
      </c>
      <c r="AK28" s="19">
        <f t="shared" si="11"/>
        <v>267.99505225321553</v>
      </c>
      <c r="AL28" s="19"/>
      <c r="AM28" s="19" t="e">
        <f t="shared" si="11"/>
        <v>#DIV/0!</v>
      </c>
      <c r="AN28" s="19">
        <f t="shared" si="11"/>
        <v>74.79531946343586</v>
      </c>
      <c r="AO28" s="19" t="e">
        <f t="shared" si="11"/>
        <v>#DIV/0!</v>
      </c>
      <c r="AP28" s="19">
        <f t="shared" si="11"/>
        <v>86.53738270616954</v>
      </c>
      <c r="AQ28" s="19">
        <f t="shared" si="11"/>
        <v>4921.256563416641</v>
      </c>
      <c r="AR28" s="19">
        <f t="shared" si="11"/>
        <v>3053.0611951252595</v>
      </c>
      <c r="AS28" s="19"/>
      <c r="AT28" s="19">
        <f t="shared" si="11"/>
        <v>597.3234477124727</v>
      </c>
      <c r="AU28" s="19"/>
      <c r="AV28" s="19"/>
      <c r="AW28" s="19">
        <f t="shared" si="11"/>
        <v>287.348716002186</v>
      </c>
      <c r="AX28" s="19">
        <f t="shared" si="11"/>
        <v>692.2201926755009</v>
      </c>
      <c r="AY28" s="19"/>
      <c r="AZ28" s="19"/>
      <c r="BA28" s="19"/>
      <c r="BB28" s="19">
        <f t="shared" si="11"/>
        <v>179.4363531849017</v>
      </c>
      <c r="BC28" s="19">
        <f t="shared" si="11"/>
        <v>386.3350872875296</v>
      </c>
      <c r="BD28" s="19"/>
      <c r="BE28" s="2" t="s">
        <v>99</v>
      </c>
    </row>
    <row r="29" spans="1:57" ht="15">
      <c r="A29" s="2" t="s">
        <v>23</v>
      </c>
      <c r="B29" s="19">
        <f>AVERAGE(B16:B20)</f>
        <v>69.1400011696129</v>
      </c>
      <c r="C29" s="19">
        <f aca="true" t="shared" si="12" ref="C29:BC29">AVERAGE(C16:C20)</f>
        <v>210.63882632686017</v>
      </c>
      <c r="D29" s="19">
        <f t="shared" si="12"/>
        <v>659.6259915246992</v>
      </c>
      <c r="E29" s="19">
        <f t="shared" si="12"/>
        <v>171.1734217796982</v>
      </c>
      <c r="F29" s="19">
        <f t="shared" si="12"/>
        <v>361.05131986560593</v>
      </c>
      <c r="G29" s="19">
        <f t="shared" si="12"/>
        <v>461.51647186034114</v>
      </c>
      <c r="H29" s="19">
        <f t="shared" si="12"/>
        <v>993.6837522693298</v>
      </c>
      <c r="I29" s="19"/>
      <c r="J29" s="19">
        <f t="shared" si="12"/>
        <v>196.69699134011586</v>
      </c>
      <c r="K29" s="19">
        <f t="shared" si="12"/>
        <v>546.2515874617732</v>
      </c>
      <c r="L29" s="19">
        <f t="shared" si="12"/>
        <v>1004.9738688781212</v>
      </c>
      <c r="M29" s="19">
        <f t="shared" si="12"/>
        <v>862.8355220399114</v>
      </c>
      <c r="N29" s="19">
        <f t="shared" si="12"/>
        <v>548.5824394227242</v>
      </c>
      <c r="O29" s="19">
        <f t="shared" si="12"/>
        <v>2557.447716508427</v>
      </c>
      <c r="P29" s="19">
        <f t="shared" si="12"/>
        <v>1350.6601594870253</v>
      </c>
      <c r="Q29" s="19"/>
      <c r="R29" s="19">
        <f t="shared" si="12"/>
        <v>1193.4833124171212</v>
      </c>
      <c r="S29" s="19">
        <f t="shared" si="12"/>
        <v>1353.0310479713132</v>
      </c>
      <c r="T29" s="19">
        <f t="shared" si="12"/>
        <v>110.75003963523724</v>
      </c>
      <c r="U29" s="19">
        <f t="shared" si="12"/>
        <v>4469.137219198348</v>
      </c>
      <c r="V29" s="19">
        <f t="shared" si="12"/>
        <v>183.3265507873863</v>
      </c>
      <c r="W29" s="19">
        <f t="shared" si="12"/>
        <v>12200.793195532277</v>
      </c>
      <c r="X29" s="19">
        <f t="shared" si="12"/>
        <v>719.6504353896293</v>
      </c>
      <c r="Y29" s="19">
        <f t="shared" si="12"/>
        <v>1743.0273946383707</v>
      </c>
      <c r="Z29" s="19">
        <f t="shared" si="12"/>
        <v>1106.8606789528753</v>
      </c>
      <c r="AA29" s="19">
        <f t="shared" si="12"/>
        <v>8691.992101032924</v>
      </c>
      <c r="AB29" s="19">
        <f t="shared" si="12"/>
        <v>26.871009361325484</v>
      </c>
      <c r="AC29" s="19">
        <f t="shared" si="12"/>
        <v>268.43378311184915</v>
      </c>
      <c r="AD29" s="19">
        <f t="shared" si="12"/>
        <v>844.2196475165549</v>
      </c>
      <c r="AE29" s="19">
        <f t="shared" si="12"/>
        <v>590.5635821714886</v>
      </c>
      <c r="AF29" s="19">
        <f t="shared" si="12"/>
        <v>789.9212796689582</v>
      </c>
      <c r="AG29" s="19">
        <f t="shared" si="12"/>
        <v>851.5235748489343</v>
      </c>
      <c r="AH29" s="19">
        <f t="shared" si="12"/>
        <v>331.3351670779096</v>
      </c>
      <c r="AI29" s="19">
        <f t="shared" si="12"/>
        <v>4787.551766217208</v>
      </c>
      <c r="AJ29" s="19">
        <f t="shared" si="12"/>
        <v>1316.6454716701687</v>
      </c>
      <c r="AK29" s="19">
        <f t="shared" si="12"/>
        <v>2337.4633160796816</v>
      </c>
      <c r="AL29" s="19">
        <f t="shared" si="12"/>
        <v>18.424912961167585</v>
      </c>
      <c r="AM29" s="19">
        <f t="shared" si="12"/>
        <v>71.35224590401035</v>
      </c>
      <c r="AN29" s="19">
        <f t="shared" si="12"/>
        <v>365.69479983811345</v>
      </c>
      <c r="AO29" s="19" t="e">
        <f t="shared" si="12"/>
        <v>#DIV/0!</v>
      </c>
      <c r="AP29" s="19">
        <f t="shared" si="12"/>
        <v>390.4256686948535</v>
      </c>
      <c r="AQ29" s="19">
        <f t="shared" si="12"/>
        <v>54145.98142456128</v>
      </c>
      <c r="AR29" s="19">
        <f t="shared" si="12"/>
        <v>32889.593788651924</v>
      </c>
      <c r="AS29" s="19"/>
      <c r="AT29" s="19">
        <f t="shared" si="12"/>
        <v>1524.947205658491</v>
      </c>
      <c r="AU29" s="19">
        <f t="shared" si="12"/>
        <v>133.4225134455072</v>
      </c>
      <c r="AV29" s="19">
        <f t="shared" si="12"/>
        <v>1076.9170496735364</v>
      </c>
      <c r="AW29" s="19">
        <f t="shared" si="12"/>
        <v>652.6744606482084</v>
      </c>
      <c r="AX29" s="19">
        <f t="shared" si="12"/>
        <v>9346.079815620551</v>
      </c>
      <c r="AY29" s="19">
        <f t="shared" si="12"/>
        <v>988.266803351564</v>
      </c>
      <c r="AZ29" s="19">
        <f t="shared" si="12"/>
        <v>3680.058495761207</v>
      </c>
      <c r="BA29" s="19">
        <f t="shared" si="12"/>
        <v>645.7361923935138</v>
      </c>
      <c r="BB29" s="19">
        <f t="shared" si="12"/>
        <v>1712.077664090927</v>
      </c>
      <c r="BC29" s="19">
        <f t="shared" si="12"/>
        <v>15541.698995783698</v>
      </c>
      <c r="BD29" s="19"/>
      <c r="BE29" s="2" t="s">
        <v>23</v>
      </c>
    </row>
    <row r="30" spans="1:57" ht="15">
      <c r="A30" s="2" t="s">
        <v>17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2" t="s">
        <v>17</v>
      </c>
    </row>
    <row r="31" spans="1:57" ht="15">
      <c r="A31" s="2" t="s">
        <v>96</v>
      </c>
      <c r="B31" s="19">
        <f>MEDIAN(B2:B5)</f>
        <v>114.50804751868485</v>
      </c>
      <c r="C31" s="19">
        <f aca="true" t="shared" si="13" ref="C31:BC31">MEDIAN(C2:C5)</f>
        <v>633.4727379865889</v>
      </c>
      <c r="D31" s="19">
        <f t="shared" si="13"/>
        <v>519.4191126690821</v>
      </c>
      <c r="E31" s="19">
        <f t="shared" si="13"/>
        <v>46.96039794308059</v>
      </c>
      <c r="F31" s="19">
        <f t="shared" si="13"/>
        <v>47.684687499128025</v>
      </c>
      <c r="G31" s="19">
        <f t="shared" si="13"/>
        <v>87.25863717848927</v>
      </c>
      <c r="H31" s="19">
        <f t="shared" si="13"/>
        <v>240.91984058347208</v>
      </c>
      <c r="I31" s="19"/>
      <c r="J31" s="19">
        <f t="shared" si="13"/>
        <v>71.6862648540032</v>
      </c>
      <c r="K31" s="19">
        <f t="shared" si="13"/>
        <v>322.0782931928069</v>
      </c>
      <c r="L31" s="19">
        <f t="shared" si="13"/>
        <v>342.05641149102144</v>
      </c>
      <c r="M31" s="19">
        <f t="shared" si="13"/>
        <v>172.60877461468735</v>
      </c>
      <c r="N31" s="19">
        <f t="shared" si="13"/>
        <v>134.00335152997008</v>
      </c>
      <c r="O31" s="19">
        <f t="shared" si="13"/>
        <v>1142.0831277071325</v>
      </c>
      <c r="P31" s="19">
        <f t="shared" si="13"/>
        <v>673.8500625140713</v>
      </c>
      <c r="Q31" s="19">
        <f t="shared" si="13"/>
        <v>18.239271876829314</v>
      </c>
      <c r="R31" s="19">
        <f t="shared" si="13"/>
        <v>565.422749369692</v>
      </c>
      <c r="S31" s="19">
        <f t="shared" si="13"/>
        <v>282.0401659060583</v>
      </c>
      <c r="T31" s="19">
        <f t="shared" si="13"/>
        <v>49.47282932432624</v>
      </c>
      <c r="U31" s="19">
        <f t="shared" si="13"/>
        <v>1956.347424988542</v>
      </c>
      <c r="V31" s="19">
        <f t="shared" si="13"/>
        <v>95.28508865766815</v>
      </c>
      <c r="W31" s="19">
        <f t="shared" si="13"/>
        <v>3684.186540200194</v>
      </c>
      <c r="X31" s="19">
        <f t="shared" si="13"/>
        <v>180.92687564526025</v>
      </c>
      <c r="Y31" s="19">
        <f t="shared" si="13"/>
        <v>842.0896415885635</v>
      </c>
      <c r="Z31" s="19">
        <f t="shared" si="13"/>
        <v>217.69047678502636</v>
      </c>
      <c r="AA31" s="19">
        <f t="shared" si="13"/>
        <v>3086.5088098757406</v>
      </c>
      <c r="AB31" s="19">
        <f t="shared" si="13"/>
        <v>15.285328835050647</v>
      </c>
      <c r="AC31" s="19">
        <f t="shared" si="13"/>
        <v>100.06830022080709</v>
      </c>
      <c r="AD31" s="19">
        <f t="shared" si="13"/>
        <v>199.67889205780824</v>
      </c>
      <c r="AE31" s="19">
        <f t="shared" si="13"/>
        <v>159.931588534501</v>
      </c>
      <c r="AF31" s="19">
        <f t="shared" si="13"/>
        <v>212.95460873274533</v>
      </c>
      <c r="AG31" s="19">
        <f t="shared" si="13"/>
        <v>424.1689059585748</v>
      </c>
      <c r="AH31" s="19">
        <f t="shared" si="13"/>
        <v>130.54508938334396</v>
      </c>
      <c r="AI31" s="19">
        <f t="shared" si="13"/>
        <v>1054.1512154167872</v>
      </c>
      <c r="AJ31" s="19">
        <f t="shared" si="13"/>
        <v>345.1893681195138</v>
      </c>
      <c r="AK31" s="19">
        <f t="shared" si="13"/>
        <v>644.3893705754059</v>
      </c>
      <c r="AL31" s="19"/>
      <c r="AM31" s="19">
        <f t="shared" si="13"/>
        <v>15.897387137412233</v>
      </c>
      <c r="AN31" s="19">
        <f t="shared" si="13"/>
        <v>67.5269467320896</v>
      </c>
      <c r="AO31" s="19" t="e">
        <f t="shared" si="13"/>
        <v>#NUM!</v>
      </c>
      <c r="AP31" s="19">
        <f t="shared" si="13"/>
        <v>84.74178978207846</v>
      </c>
      <c r="AQ31" s="19">
        <f t="shared" si="13"/>
        <v>17823.791664043114</v>
      </c>
      <c r="AR31" s="19">
        <f t="shared" si="13"/>
        <v>10918.60169017663</v>
      </c>
      <c r="AS31" s="19"/>
      <c r="AT31" s="19">
        <f t="shared" si="13"/>
        <v>1378.12082835395</v>
      </c>
      <c r="AU31" s="19"/>
      <c r="AV31" s="19">
        <f t="shared" si="13"/>
        <v>50.44633800991652</v>
      </c>
      <c r="AW31" s="19">
        <f t="shared" si="13"/>
        <v>298.724309287788</v>
      </c>
      <c r="AX31" s="19">
        <f t="shared" si="13"/>
        <v>1448.3667273898313</v>
      </c>
      <c r="AY31" s="19">
        <f t="shared" si="13"/>
        <v>7142.872835159831</v>
      </c>
      <c r="AZ31" s="19">
        <f t="shared" si="13"/>
        <v>106.11999509382545</v>
      </c>
      <c r="BA31" s="19">
        <f t="shared" si="13"/>
        <v>184.87069447757534</v>
      </c>
      <c r="BB31" s="19">
        <f t="shared" si="13"/>
        <v>54.18474530264581</v>
      </c>
      <c r="BC31" s="19">
        <f t="shared" si="13"/>
        <v>1997.7519309788706</v>
      </c>
      <c r="BD31" s="19"/>
      <c r="BE31" s="2" t="s">
        <v>96</v>
      </c>
    </row>
    <row r="32" spans="1:57" ht="15">
      <c r="A32" s="2" t="s">
        <v>97</v>
      </c>
      <c r="B32" s="19">
        <f>MEDIAN(B6:B7)</f>
        <v>246.44768042654852</v>
      </c>
      <c r="C32" s="19">
        <f aca="true" t="shared" si="14" ref="C32:AY32">MEDIAN(C6:C7)</f>
        <v>877.836463141799</v>
      </c>
      <c r="D32" s="19">
        <f t="shared" si="14"/>
        <v>756.8313928231619</v>
      </c>
      <c r="E32" s="19">
        <f t="shared" si="14"/>
        <v>52.99463490072272</v>
      </c>
      <c r="F32" s="19">
        <f t="shared" si="14"/>
        <v>101.34995783196536</v>
      </c>
      <c r="G32" s="19">
        <f t="shared" si="14"/>
        <v>98.61695028665736</v>
      </c>
      <c r="H32" s="19">
        <f t="shared" si="14"/>
        <v>184.74666691988918</v>
      </c>
      <c r="I32" s="19"/>
      <c r="J32" s="19">
        <f t="shared" si="14"/>
        <v>95.02216236636235</v>
      </c>
      <c r="K32" s="19">
        <f t="shared" si="14"/>
        <v>264.3883086159453</v>
      </c>
      <c r="L32" s="19">
        <f t="shared" si="14"/>
        <v>263.60246631266733</v>
      </c>
      <c r="M32" s="19" t="e">
        <f t="shared" si="14"/>
        <v>#NUM!</v>
      </c>
      <c r="N32" s="19">
        <f t="shared" si="14"/>
        <v>244.10265166127328</v>
      </c>
      <c r="O32" s="19">
        <f t="shared" si="14"/>
        <v>631.2196815076599</v>
      </c>
      <c r="P32" s="19">
        <f t="shared" si="14"/>
        <v>466.9410474638016</v>
      </c>
      <c r="Q32" s="19"/>
      <c r="R32" s="19">
        <f t="shared" si="14"/>
        <v>373.65111565441634</v>
      </c>
      <c r="S32" s="19">
        <f t="shared" si="14"/>
        <v>233.46051887506786</v>
      </c>
      <c r="T32" s="19">
        <f t="shared" si="14"/>
        <v>64.38568139241147</v>
      </c>
      <c r="U32" s="19">
        <f t="shared" si="14"/>
        <v>1236.7483492948286</v>
      </c>
      <c r="V32" s="19">
        <f t="shared" si="14"/>
        <v>92.97034547202678</v>
      </c>
      <c r="W32" s="19">
        <f t="shared" si="14"/>
        <v>2089.6937282801864</v>
      </c>
      <c r="X32" s="19">
        <f t="shared" si="14"/>
        <v>158.51266102529308</v>
      </c>
      <c r="Y32" s="19">
        <f t="shared" si="14"/>
        <v>831.588637025199</v>
      </c>
      <c r="Z32" s="19" t="e">
        <f t="shared" si="14"/>
        <v>#NUM!</v>
      </c>
      <c r="AA32" s="19">
        <f t="shared" si="14"/>
        <v>1830.2784619428335</v>
      </c>
      <c r="AB32" s="19" t="e">
        <f t="shared" si="14"/>
        <v>#NUM!</v>
      </c>
      <c r="AC32" s="19">
        <f t="shared" si="14"/>
        <v>437.76578376307657</v>
      </c>
      <c r="AD32" s="19">
        <f t="shared" si="14"/>
        <v>258.809015361431</v>
      </c>
      <c r="AE32" s="19" t="e">
        <f t="shared" si="14"/>
        <v>#NUM!</v>
      </c>
      <c r="AF32" s="19">
        <f t="shared" si="14"/>
        <v>106.99539866003312</v>
      </c>
      <c r="AG32" s="19">
        <f t="shared" si="14"/>
        <v>279.142773895797</v>
      </c>
      <c r="AH32" s="19">
        <f t="shared" si="14"/>
        <v>235.8854100119551</v>
      </c>
      <c r="AI32" s="19">
        <f t="shared" si="14"/>
        <v>530.7231292455978</v>
      </c>
      <c r="AJ32" s="19">
        <f t="shared" si="14"/>
        <v>326.8006212644667</v>
      </c>
      <c r="AK32" s="19">
        <f t="shared" si="14"/>
        <v>527.0048460209962</v>
      </c>
      <c r="AL32" s="19"/>
      <c r="AM32" s="19">
        <f t="shared" si="14"/>
        <v>47.14488687822282</v>
      </c>
      <c r="AN32" s="19">
        <f t="shared" si="14"/>
        <v>53.697262525968966</v>
      </c>
      <c r="AO32" s="19">
        <f t="shared" si="14"/>
        <v>137.76186071348553</v>
      </c>
      <c r="AP32" s="19">
        <f t="shared" si="14"/>
        <v>32.302342394216566</v>
      </c>
      <c r="AQ32" s="19">
        <f t="shared" si="14"/>
        <v>13872.185187365867</v>
      </c>
      <c r="AR32" s="19">
        <f t="shared" si="14"/>
        <v>7095.962775970299</v>
      </c>
      <c r="AS32" s="19"/>
      <c r="AT32" s="19">
        <f t="shared" si="14"/>
        <v>828.2720246042489</v>
      </c>
      <c r="AU32" s="19"/>
      <c r="AV32" s="19">
        <f t="shared" si="14"/>
        <v>79.8327526849083</v>
      </c>
      <c r="AW32" s="19">
        <f t="shared" si="14"/>
        <v>291.9679172484276</v>
      </c>
      <c r="AX32" s="19">
        <f t="shared" si="14"/>
        <v>799.2335662827477</v>
      </c>
      <c r="AY32" s="19">
        <f t="shared" si="14"/>
        <v>1071.7662869853198</v>
      </c>
      <c r="AZ32" s="19"/>
      <c r="BA32" s="19"/>
      <c r="BB32" s="19"/>
      <c r="BC32" s="19">
        <f aca="true" t="shared" si="15" ref="BC32">MEDIAN(BC6:BC7)</f>
        <v>1627.0846270238353</v>
      </c>
      <c r="BD32" s="19"/>
      <c r="BE32" s="2" t="s">
        <v>97</v>
      </c>
    </row>
    <row r="33" spans="1:57" ht="15">
      <c r="A33" s="2" t="s">
        <v>98</v>
      </c>
      <c r="B33" s="19">
        <f>MEDIAN(B8:B12)</f>
        <v>131.2009296079523</v>
      </c>
      <c r="C33" s="19">
        <f aca="true" t="shared" si="16" ref="C33:BA33">MEDIAN(C8:C12)</f>
        <v>601.643870171342</v>
      </c>
      <c r="D33" s="19">
        <f t="shared" si="16"/>
        <v>544.0747312892621</v>
      </c>
      <c r="E33" s="19">
        <f t="shared" si="16"/>
        <v>35.146199236390686</v>
      </c>
      <c r="F33" s="19">
        <f t="shared" si="16"/>
        <v>67.39575608560764</v>
      </c>
      <c r="G33" s="19">
        <f t="shared" si="16"/>
        <v>45.260118581360445</v>
      </c>
      <c r="H33" s="19">
        <f t="shared" si="16"/>
        <v>222.41237141648926</v>
      </c>
      <c r="I33" s="19"/>
      <c r="J33" s="19">
        <f t="shared" si="16"/>
        <v>130.8507337604449</v>
      </c>
      <c r="K33" s="19">
        <f t="shared" si="16"/>
        <v>288.9237190946153</v>
      </c>
      <c r="L33" s="19">
        <f t="shared" si="16"/>
        <v>491.635347218407</v>
      </c>
      <c r="M33" s="19">
        <f t="shared" si="16"/>
        <v>152.2846023974307</v>
      </c>
      <c r="N33" s="19">
        <f t="shared" si="16"/>
        <v>128.31551461703657</v>
      </c>
      <c r="O33" s="19">
        <f t="shared" si="16"/>
        <v>1352.6588207167579</v>
      </c>
      <c r="P33" s="19">
        <f t="shared" si="16"/>
        <v>879.1270155486943</v>
      </c>
      <c r="Q33" s="19"/>
      <c r="R33" s="19">
        <f t="shared" si="16"/>
        <v>757.2869548957943</v>
      </c>
      <c r="S33" s="19">
        <f t="shared" si="16"/>
        <v>162.90022186203794</v>
      </c>
      <c r="T33" s="19">
        <f t="shared" si="16"/>
        <v>59.899703281687465</v>
      </c>
      <c r="U33" s="19">
        <f t="shared" si="16"/>
        <v>2667.3020224472757</v>
      </c>
      <c r="V33" s="19">
        <f t="shared" si="16"/>
        <v>110.65800889965655</v>
      </c>
      <c r="W33" s="19">
        <f t="shared" si="16"/>
        <v>4674.60262269778</v>
      </c>
      <c r="X33" s="19">
        <f t="shared" si="16"/>
        <v>206.5526278623295</v>
      </c>
      <c r="Y33" s="19">
        <f t="shared" si="16"/>
        <v>752.7435218730598</v>
      </c>
      <c r="Z33" s="19">
        <f t="shared" si="16"/>
        <v>106.28766074013626</v>
      </c>
      <c r="AA33" s="19">
        <f t="shared" si="16"/>
        <v>4778.9432525330185</v>
      </c>
      <c r="AB33" s="19">
        <f t="shared" si="16"/>
        <v>10.485113284703278</v>
      </c>
      <c r="AC33" s="19">
        <f t="shared" si="16"/>
        <v>134.2351944464331</v>
      </c>
      <c r="AD33" s="19">
        <f t="shared" si="16"/>
        <v>271.82063642141327</v>
      </c>
      <c r="AE33" s="19">
        <f t="shared" si="16"/>
        <v>178.3056395426256</v>
      </c>
      <c r="AF33" s="19">
        <f t="shared" si="16"/>
        <v>350.75161239265026</v>
      </c>
      <c r="AG33" s="19">
        <f t="shared" si="16"/>
        <v>511.6549986359596</v>
      </c>
      <c r="AH33" s="19">
        <f t="shared" si="16"/>
        <v>145.63502369820517</v>
      </c>
      <c r="AI33" s="19">
        <f t="shared" si="16"/>
        <v>1458.8287594288354</v>
      </c>
      <c r="AJ33" s="19">
        <f t="shared" si="16"/>
        <v>525.9707612351281</v>
      </c>
      <c r="AK33" s="19">
        <f t="shared" si="16"/>
        <v>328.3525441020203</v>
      </c>
      <c r="AL33" s="19"/>
      <c r="AM33" s="19">
        <f t="shared" si="16"/>
        <v>51.69113488788387</v>
      </c>
      <c r="AN33" s="19">
        <f t="shared" si="16"/>
        <v>105.17535417937869</v>
      </c>
      <c r="AO33" s="19">
        <f t="shared" si="16"/>
        <v>26.830165177252535</v>
      </c>
      <c r="AP33" s="19">
        <f t="shared" si="16"/>
        <v>131.01469328638345</v>
      </c>
      <c r="AQ33" s="19">
        <f t="shared" si="16"/>
        <v>21612.76574366468</v>
      </c>
      <c r="AR33" s="19">
        <f t="shared" si="16"/>
        <v>14259.279467855995</v>
      </c>
      <c r="AS33" s="19"/>
      <c r="AT33" s="19">
        <f t="shared" si="16"/>
        <v>1183.2527338557193</v>
      </c>
      <c r="AU33" s="19">
        <f t="shared" si="16"/>
        <v>19.365036957924612</v>
      </c>
      <c r="AV33" s="19">
        <f t="shared" si="16"/>
        <v>85.97983114546179</v>
      </c>
      <c r="AW33" s="19">
        <f t="shared" si="16"/>
        <v>211.01551306506127</v>
      </c>
      <c r="AX33" s="19">
        <f t="shared" si="16"/>
        <v>989.9988711840418</v>
      </c>
      <c r="AY33" s="19">
        <f t="shared" si="16"/>
        <v>2124.237766153969</v>
      </c>
      <c r="AZ33" s="19">
        <f t="shared" si="16"/>
        <v>432.49680850168545</v>
      </c>
      <c r="BA33" s="19">
        <f t="shared" si="16"/>
        <v>406.57326049221024</v>
      </c>
      <c r="BB33" s="19"/>
      <c r="BC33" s="19">
        <f aca="true" t="shared" si="17" ref="BC33">MEDIAN(BC8:BC12)</f>
        <v>2406.4438309075176</v>
      </c>
      <c r="BD33" s="19"/>
      <c r="BE33" s="2" t="s">
        <v>98</v>
      </c>
    </row>
    <row r="34" spans="1:57" ht="15">
      <c r="A34" s="2" t="s">
        <v>99</v>
      </c>
      <c r="B34" s="19" t="e">
        <f>MEDIAN(B13:B15)</f>
        <v>#NUM!</v>
      </c>
      <c r="C34" s="19">
        <f aca="true" t="shared" si="18" ref="C34:BC34">MEDIAN(C13:C15)</f>
        <v>1306.0948954687378</v>
      </c>
      <c r="D34" s="19"/>
      <c r="E34" s="19"/>
      <c r="F34" s="19"/>
      <c r="G34" s="19"/>
      <c r="H34" s="19"/>
      <c r="I34" s="19"/>
      <c r="J34" s="19">
        <f t="shared" si="18"/>
        <v>100.45163089963836</v>
      </c>
      <c r="K34" s="19">
        <f t="shared" si="18"/>
        <v>134.29102530842704</v>
      </c>
      <c r="L34" s="19">
        <f t="shared" si="18"/>
        <v>170.50769515539525</v>
      </c>
      <c r="M34" s="19">
        <f t="shared" si="18"/>
        <v>160.96626683835086</v>
      </c>
      <c r="N34" s="19">
        <f t="shared" si="18"/>
        <v>141.6300752652026</v>
      </c>
      <c r="O34" s="19">
        <f t="shared" si="18"/>
        <v>377.82069222364754</v>
      </c>
      <c r="P34" s="19">
        <f t="shared" si="18"/>
        <v>253.8700849149627</v>
      </c>
      <c r="Q34" s="19"/>
      <c r="R34" s="19">
        <f t="shared" si="18"/>
        <v>262.7710604868841</v>
      </c>
      <c r="S34" s="19"/>
      <c r="T34" s="19"/>
      <c r="U34" s="19">
        <f t="shared" si="18"/>
        <v>749.458221965806</v>
      </c>
      <c r="V34" s="19" t="e">
        <f t="shared" si="18"/>
        <v>#NUM!</v>
      </c>
      <c r="W34" s="19">
        <f t="shared" si="18"/>
        <v>1529.2733086849892</v>
      </c>
      <c r="X34" s="19"/>
      <c r="Y34" s="19"/>
      <c r="Z34" s="19"/>
      <c r="AA34" s="19">
        <f t="shared" si="18"/>
        <v>1067.131447556549</v>
      </c>
      <c r="AB34" s="19" t="e">
        <f t="shared" si="18"/>
        <v>#NUM!</v>
      </c>
      <c r="AC34" s="19">
        <f t="shared" si="18"/>
        <v>200.04715050512021</v>
      </c>
      <c r="AD34" s="19">
        <f t="shared" si="18"/>
        <v>73.9483419274716</v>
      </c>
      <c r="AE34" s="19" t="e">
        <f t="shared" si="18"/>
        <v>#NUM!</v>
      </c>
      <c r="AF34" s="19" t="e">
        <f t="shared" si="18"/>
        <v>#NUM!</v>
      </c>
      <c r="AG34" s="19">
        <f t="shared" si="18"/>
        <v>408.856220037179</v>
      </c>
      <c r="AH34" s="19" t="e">
        <f t="shared" si="18"/>
        <v>#NUM!</v>
      </c>
      <c r="AI34" s="19">
        <f t="shared" si="18"/>
        <v>347.2929714985162</v>
      </c>
      <c r="AJ34" s="19" t="e">
        <f t="shared" si="18"/>
        <v>#NUM!</v>
      </c>
      <c r="AK34" s="19">
        <f t="shared" si="18"/>
        <v>267.99505225321553</v>
      </c>
      <c r="AL34" s="19"/>
      <c r="AM34" s="19" t="e">
        <f t="shared" si="18"/>
        <v>#NUM!</v>
      </c>
      <c r="AN34" s="19">
        <f t="shared" si="18"/>
        <v>84.44490288018571</v>
      </c>
      <c r="AO34" s="19"/>
      <c r="AP34" s="19">
        <f t="shared" si="18"/>
        <v>86.53738270616954</v>
      </c>
      <c r="AQ34" s="19">
        <f t="shared" si="18"/>
        <v>6561.32132260888</v>
      </c>
      <c r="AR34" s="19">
        <f t="shared" si="18"/>
        <v>4050.5967259325544</v>
      </c>
      <c r="AS34" s="19"/>
      <c r="AT34" s="19">
        <f t="shared" si="18"/>
        <v>597.3234477124727</v>
      </c>
      <c r="AU34" s="19"/>
      <c r="AV34" s="19"/>
      <c r="AW34" s="19">
        <f t="shared" si="18"/>
        <v>287.348716002186</v>
      </c>
      <c r="AX34" s="19">
        <f t="shared" si="18"/>
        <v>692.2201926755009</v>
      </c>
      <c r="AY34" s="19"/>
      <c r="AZ34" s="19"/>
      <c r="BA34" s="19"/>
      <c r="BB34" s="19">
        <f t="shared" si="18"/>
        <v>179.4363531849017</v>
      </c>
      <c r="BC34" s="19">
        <f t="shared" si="18"/>
        <v>179.4363531849017</v>
      </c>
      <c r="BD34" s="19"/>
      <c r="BE34" s="2" t="s">
        <v>99</v>
      </c>
    </row>
    <row r="35" spans="1:57" ht="15">
      <c r="A35" s="2" t="s">
        <v>23</v>
      </c>
      <c r="B35" s="19">
        <f>MEDIAN(B16:B20)</f>
        <v>90.46281844881946</v>
      </c>
      <c r="C35" s="19">
        <f aca="true" t="shared" si="19" ref="C35:BD35">MEDIAN(C16:C20)</f>
        <v>127.26438085670812</v>
      </c>
      <c r="D35" s="19">
        <f t="shared" si="19"/>
        <v>686.2432946538873</v>
      </c>
      <c r="E35" s="19">
        <f t="shared" si="19"/>
        <v>213.25434260329953</v>
      </c>
      <c r="F35" s="19">
        <f t="shared" si="19"/>
        <v>463.7414258855033</v>
      </c>
      <c r="G35" s="19">
        <f t="shared" si="19"/>
        <v>574.5515001461862</v>
      </c>
      <c r="H35" s="19">
        <f t="shared" si="19"/>
        <v>1236.465391196448</v>
      </c>
      <c r="I35" s="19"/>
      <c r="J35" s="19">
        <f t="shared" si="19"/>
        <v>221.97089889206057</v>
      </c>
      <c r="K35" s="19">
        <f t="shared" si="19"/>
        <v>492.197254788846</v>
      </c>
      <c r="L35" s="19">
        <f t="shared" si="19"/>
        <v>1287.0436899136876</v>
      </c>
      <c r="M35" s="19">
        <f t="shared" si="19"/>
        <v>958.9760468331865</v>
      </c>
      <c r="N35" s="19">
        <f t="shared" si="19"/>
        <v>604.7505621418667</v>
      </c>
      <c r="O35" s="19">
        <f t="shared" si="19"/>
        <v>3172.907897492957</v>
      </c>
      <c r="P35" s="19">
        <f t="shared" si="19"/>
        <v>1474.0606074338928</v>
      </c>
      <c r="Q35" s="19"/>
      <c r="R35" s="19">
        <f t="shared" si="19"/>
        <v>1166.7056939409417</v>
      </c>
      <c r="S35" s="19">
        <f t="shared" si="19"/>
        <v>1325.1525213253367</v>
      </c>
      <c r="T35" s="19">
        <f t="shared" si="19"/>
        <v>121.74523514840142</v>
      </c>
      <c r="U35" s="19">
        <f t="shared" si="19"/>
        <v>5470.069797447471</v>
      </c>
      <c r="V35" s="19">
        <f t="shared" si="19"/>
        <v>151.15462255234377</v>
      </c>
      <c r="W35" s="19">
        <f t="shared" si="19"/>
        <v>13223.60316505382</v>
      </c>
      <c r="X35" s="19">
        <f t="shared" si="19"/>
        <v>814.1508177242112</v>
      </c>
      <c r="Y35" s="19">
        <f t="shared" si="19"/>
        <v>1820.6994774442971</v>
      </c>
      <c r="Z35" s="19">
        <f t="shared" si="19"/>
        <v>1082.4030136065717</v>
      </c>
      <c r="AA35" s="19">
        <f t="shared" si="19"/>
        <v>9071.162949658848</v>
      </c>
      <c r="AB35" s="19">
        <f t="shared" si="19"/>
        <v>27.322519396787833</v>
      </c>
      <c r="AC35" s="19">
        <f t="shared" si="19"/>
        <v>230.83446130312387</v>
      </c>
      <c r="AD35" s="19">
        <f t="shared" si="19"/>
        <v>816.6790831749367</v>
      </c>
      <c r="AE35" s="19">
        <f t="shared" si="19"/>
        <v>597.018800680461</v>
      </c>
      <c r="AF35" s="19">
        <f t="shared" si="19"/>
        <v>798.5387817259973</v>
      </c>
      <c r="AG35" s="19">
        <f t="shared" si="19"/>
        <v>698.9295269414574</v>
      </c>
      <c r="AH35" s="19">
        <f t="shared" si="19"/>
        <v>318.68098114709034</v>
      </c>
      <c r="AI35" s="19">
        <f t="shared" si="19"/>
        <v>5346.3729170229935</v>
      </c>
      <c r="AJ35" s="19">
        <f t="shared" si="19"/>
        <v>1362.1231999481088</v>
      </c>
      <c r="AK35" s="19">
        <f t="shared" si="19"/>
        <v>2165.2487719422143</v>
      </c>
      <c r="AL35" s="19">
        <f t="shared" si="19"/>
        <v>18.424912961167585</v>
      </c>
      <c r="AM35" s="19">
        <f t="shared" si="19"/>
        <v>68.1423242519611</v>
      </c>
      <c r="AN35" s="19">
        <f t="shared" si="19"/>
        <v>361.7686725604105</v>
      </c>
      <c r="AO35" s="19"/>
      <c r="AP35" s="19">
        <f t="shared" si="19"/>
        <v>442.3207993798472</v>
      </c>
      <c r="AQ35" s="19">
        <f t="shared" si="19"/>
        <v>63259.75801043387</v>
      </c>
      <c r="AR35" s="19">
        <f t="shared" si="19"/>
        <v>38102.315828386316</v>
      </c>
      <c r="AS35" s="19"/>
      <c r="AT35" s="19">
        <f t="shared" si="19"/>
        <v>1487.6976695201233</v>
      </c>
      <c r="AU35" s="19">
        <f t="shared" si="19"/>
        <v>143.30648309705657</v>
      </c>
      <c r="AV35" s="19">
        <f t="shared" si="19"/>
        <v>1272.7866390015536</v>
      </c>
      <c r="AW35" s="19">
        <f t="shared" si="19"/>
        <v>110.13577871215429</v>
      </c>
      <c r="AX35" s="19">
        <f t="shared" si="19"/>
        <v>9882.969063459019</v>
      </c>
      <c r="AY35" s="19">
        <f t="shared" si="19"/>
        <v>823.4887400769439</v>
      </c>
      <c r="AZ35" s="19">
        <f t="shared" si="19"/>
        <v>1798.8668294077027</v>
      </c>
      <c r="BA35" s="19">
        <f t="shared" si="19"/>
        <v>692.3678748282108</v>
      </c>
      <c r="BB35" s="19">
        <f t="shared" si="19"/>
        <v>1712.077664090927</v>
      </c>
      <c r="BC35" s="19">
        <f t="shared" si="19"/>
        <v>13708.667752095875</v>
      </c>
      <c r="BD35" s="45">
        <f t="shared" si="19"/>
        <v>0.09715035101021766</v>
      </c>
      <c r="BE35" s="2" t="s">
        <v>23</v>
      </c>
    </row>
    <row r="36" spans="1:57" ht="15">
      <c r="A36" s="2" t="s">
        <v>19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2" t="s">
        <v>19</v>
      </c>
    </row>
    <row r="37" spans="1:57" ht="15">
      <c r="A37" s="2" t="s">
        <v>96</v>
      </c>
      <c r="B37" s="19">
        <f>STDEV(B2:B5)</f>
        <v>43.48231728570481</v>
      </c>
      <c r="C37" s="19">
        <f aca="true" t="shared" si="20" ref="C37:BC37">STDEV(C2:C5)</f>
        <v>246.83818302015894</v>
      </c>
      <c r="D37" s="19">
        <f t="shared" si="20"/>
        <v>173.45479932153887</v>
      </c>
      <c r="E37" s="19">
        <f t="shared" si="20"/>
        <v>21.076828613202427</v>
      </c>
      <c r="F37" s="19">
        <f t="shared" si="20"/>
        <v>26.97344206802836</v>
      </c>
      <c r="G37" s="19">
        <f t="shared" si="20"/>
        <v>32.67407354024271</v>
      </c>
      <c r="H37" s="19">
        <f t="shared" si="20"/>
        <v>69.038188644757</v>
      </c>
      <c r="I37" s="19"/>
      <c r="J37" s="19">
        <f t="shared" si="20"/>
        <v>34.11592928906011</v>
      </c>
      <c r="K37" s="19">
        <f t="shared" si="20"/>
        <v>129.09345115241857</v>
      </c>
      <c r="L37" s="19">
        <f t="shared" si="20"/>
        <v>111.13800310824274</v>
      </c>
      <c r="M37" s="19">
        <f t="shared" si="20"/>
        <v>85.08597433799895</v>
      </c>
      <c r="N37" s="19">
        <f t="shared" si="20"/>
        <v>57.28005155999521</v>
      </c>
      <c r="O37" s="19">
        <f t="shared" si="20"/>
        <v>202.0154385357595</v>
      </c>
      <c r="P37" s="19">
        <f t="shared" si="20"/>
        <v>125.97049634714726</v>
      </c>
      <c r="Q37" s="19">
        <f t="shared" si="20"/>
        <v>0.8810509528959085</v>
      </c>
      <c r="R37" s="19">
        <f t="shared" si="20"/>
        <v>89.67506056821435</v>
      </c>
      <c r="S37" s="19">
        <f t="shared" si="20"/>
        <v>108.36404609240365</v>
      </c>
      <c r="T37" s="19">
        <f t="shared" si="20"/>
        <v>5.793995205191105</v>
      </c>
      <c r="U37" s="19">
        <f t="shared" si="20"/>
        <v>293.8114965410723</v>
      </c>
      <c r="V37" s="19">
        <f t="shared" si="20"/>
        <v>9.618655906548083</v>
      </c>
      <c r="W37" s="19">
        <f t="shared" si="20"/>
        <v>585.921731075496</v>
      </c>
      <c r="X37" s="19">
        <f t="shared" si="20"/>
        <v>30.032375657856228</v>
      </c>
      <c r="Y37" s="19">
        <f t="shared" si="20"/>
        <v>177.3454052194626</v>
      </c>
      <c r="Z37" s="19" t="e">
        <f t="shared" si="20"/>
        <v>#DIV/0!</v>
      </c>
      <c r="AA37" s="19">
        <f t="shared" si="20"/>
        <v>498.1114088596715</v>
      </c>
      <c r="AB37" s="19">
        <f t="shared" si="20"/>
        <v>3.5296694422651247</v>
      </c>
      <c r="AC37" s="19">
        <f t="shared" si="20"/>
        <v>49.47926114037551</v>
      </c>
      <c r="AD37" s="19">
        <f t="shared" si="20"/>
        <v>39.32358846189887</v>
      </c>
      <c r="AE37" s="19">
        <f t="shared" si="20"/>
        <v>41.69935050953362</v>
      </c>
      <c r="AF37" s="19">
        <f t="shared" si="20"/>
        <v>61.651274680672415</v>
      </c>
      <c r="AG37" s="19">
        <f t="shared" si="20"/>
        <v>171.43426625357532</v>
      </c>
      <c r="AH37" s="19">
        <f t="shared" si="20"/>
        <v>66.03475801264487</v>
      </c>
      <c r="AI37" s="19">
        <f t="shared" si="20"/>
        <v>172.53820240024208</v>
      </c>
      <c r="AJ37" s="19">
        <f t="shared" si="20"/>
        <v>119.87087442544383</v>
      </c>
      <c r="AK37" s="19">
        <f t="shared" si="20"/>
        <v>276.23767282769904</v>
      </c>
      <c r="AL37" s="19" t="e">
        <f t="shared" si="20"/>
        <v>#DIV/0!</v>
      </c>
      <c r="AM37" s="19">
        <f t="shared" si="20"/>
        <v>1.6886305546806977</v>
      </c>
      <c r="AN37" s="19">
        <f t="shared" si="20"/>
        <v>23.733080391332777</v>
      </c>
      <c r="AO37" s="19"/>
      <c r="AP37" s="19">
        <f t="shared" si="20"/>
        <v>23.35756538024611</v>
      </c>
      <c r="AQ37" s="19">
        <f t="shared" si="20"/>
        <v>3404.3103219987784</v>
      </c>
      <c r="AR37" s="19">
        <f t="shared" si="20"/>
        <v>1706.6503638187078</v>
      </c>
      <c r="AS37" s="19"/>
      <c r="AT37" s="19">
        <f t="shared" si="20"/>
        <v>192.21831517460052</v>
      </c>
      <c r="AU37" s="19"/>
      <c r="AV37" s="19">
        <f t="shared" si="20"/>
        <v>15.823658127561336</v>
      </c>
      <c r="AW37" s="19">
        <f t="shared" si="20"/>
        <v>111.5790651610654</v>
      </c>
      <c r="AX37" s="19">
        <f t="shared" si="20"/>
        <v>259.9981593064122</v>
      </c>
      <c r="AY37" s="19"/>
      <c r="AZ37" s="19">
        <f t="shared" si="20"/>
        <v>21.75577432275218</v>
      </c>
      <c r="BA37" s="19"/>
      <c r="BB37" s="19">
        <f t="shared" si="20"/>
        <v>14.033465670336222</v>
      </c>
      <c r="BC37" s="19">
        <f t="shared" si="20"/>
        <v>3364.54586704197</v>
      </c>
      <c r="BD37" s="19"/>
      <c r="BE37" s="2" t="s">
        <v>96</v>
      </c>
    </row>
    <row r="38" spans="1:57" ht="15">
      <c r="A38" s="2" t="s">
        <v>97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2" t="s">
        <v>97</v>
      </c>
    </row>
    <row r="39" spans="1:57" ht="15">
      <c r="A39" s="2" t="s">
        <v>98</v>
      </c>
      <c r="B39" s="19">
        <f>STDEV(B8:B12)</f>
        <v>24.113212723914334</v>
      </c>
      <c r="C39" s="19">
        <f aca="true" t="shared" si="21" ref="C39:AZ39">STDEV(C8:C12)</f>
        <v>491.4440673596797</v>
      </c>
      <c r="D39" s="19">
        <f t="shared" si="21"/>
        <v>72.35714096304186</v>
      </c>
      <c r="E39" s="19">
        <f t="shared" si="21"/>
        <v>22.18365304391539</v>
      </c>
      <c r="F39" s="19">
        <f t="shared" si="21"/>
        <v>59.75329925383982</v>
      </c>
      <c r="G39" s="19">
        <f t="shared" si="21"/>
        <v>50.185343570523045</v>
      </c>
      <c r="H39" s="19">
        <f t="shared" si="21"/>
        <v>249.47537434295538</v>
      </c>
      <c r="I39" s="19"/>
      <c r="J39" s="19">
        <f t="shared" si="21"/>
        <v>44.070645139048516</v>
      </c>
      <c r="K39" s="19">
        <f t="shared" si="21"/>
        <v>186.43439058719696</v>
      </c>
      <c r="L39" s="19">
        <f t="shared" si="21"/>
        <v>240.74528412587566</v>
      </c>
      <c r="M39" s="19">
        <f t="shared" si="21"/>
        <v>73.53368435373297</v>
      </c>
      <c r="N39" s="19">
        <f t="shared" si="21"/>
        <v>80.96127446962576</v>
      </c>
      <c r="O39" s="19">
        <f t="shared" si="21"/>
        <v>871.7918916193174</v>
      </c>
      <c r="P39" s="19">
        <f t="shared" si="21"/>
        <v>525.4344459184591</v>
      </c>
      <c r="Q39" s="19"/>
      <c r="R39" s="19">
        <f t="shared" si="21"/>
        <v>196.20558079186176</v>
      </c>
      <c r="S39" s="19">
        <f t="shared" si="21"/>
        <v>186.22956400536057</v>
      </c>
      <c r="T39" s="19">
        <f t="shared" si="21"/>
        <v>28.645737260100177</v>
      </c>
      <c r="U39" s="19">
        <f t="shared" si="21"/>
        <v>1101.9108420596347</v>
      </c>
      <c r="V39" s="19">
        <f t="shared" si="21"/>
        <v>64.7359341080923</v>
      </c>
      <c r="W39" s="19">
        <f t="shared" si="21"/>
        <v>2408.144377854212</v>
      </c>
      <c r="X39" s="19">
        <f t="shared" si="21"/>
        <v>86.34203136122972</v>
      </c>
      <c r="Y39" s="19">
        <f t="shared" si="21"/>
        <v>659.9356994635459</v>
      </c>
      <c r="Z39" s="19">
        <f t="shared" si="21"/>
        <v>107.57667433130469</v>
      </c>
      <c r="AA39" s="19">
        <f t="shared" si="21"/>
        <v>1884.8881959789474</v>
      </c>
      <c r="AB39" s="19">
        <f t="shared" si="21"/>
        <v>0.8918772741436228</v>
      </c>
      <c r="AC39" s="19">
        <f t="shared" si="21"/>
        <v>147.01904528095</v>
      </c>
      <c r="AD39" s="19">
        <f t="shared" si="21"/>
        <v>110.6878286071798</v>
      </c>
      <c r="AE39" s="19">
        <f t="shared" si="21"/>
        <v>37.08345011670426</v>
      </c>
      <c r="AF39" s="19">
        <f t="shared" si="21"/>
        <v>145.4779597307593</v>
      </c>
      <c r="AG39" s="19">
        <f t="shared" si="21"/>
        <v>162.2572824725247</v>
      </c>
      <c r="AH39" s="19">
        <f t="shared" si="21"/>
        <v>71.05446151465588</v>
      </c>
      <c r="AI39" s="19">
        <f t="shared" si="21"/>
        <v>796.1399583714799</v>
      </c>
      <c r="AJ39" s="19">
        <f t="shared" si="21"/>
        <v>306.21845963232045</v>
      </c>
      <c r="AK39" s="19">
        <f t="shared" si="21"/>
        <v>341.8380854159375</v>
      </c>
      <c r="AL39" s="19" t="e">
        <f t="shared" si="21"/>
        <v>#DIV/0!</v>
      </c>
      <c r="AM39" s="19">
        <f t="shared" si="21"/>
        <v>24.05679421958725</v>
      </c>
      <c r="AN39" s="19">
        <f t="shared" si="21"/>
        <v>35.61498027216628</v>
      </c>
      <c r="AO39" s="19"/>
      <c r="AP39" s="19">
        <f t="shared" si="21"/>
        <v>59.41831663170354</v>
      </c>
      <c r="AQ39" s="19">
        <f t="shared" si="21"/>
        <v>11237.705236862454</v>
      </c>
      <c r="AR39" s="19">
        <f t="shared" si="21"/>
        <v>7141.335184595618</v>
      </c>
      <c r="AS39" s="19"/>
      <c r="AT39" s="19">
        <f t="shared" si="21"/>
        <v>696.1305136748738</v>
      </c>
      <c r="AU39" s="19"/>
      <c r="AV39" s="19">
        <f t="shared" si="21"/>
        <v>123.37799285140215</v>
      </c>
      <c r="AW39" s="19">
        <f t="shared" si="21"/>
        <v>96.02250216785636</v>
      </c>
      <c r="AX39" s="19">
        <f t="shared" si="21"/>
        <v>1051.971289529964</v>
      </c>
      <c r="AY39" s="19">
        <f t="shared" si="21"/>
        <v>2427.5455348592723</v>
      </c>
      <c r="AZ39" s="19">
        <f t="shared" si="21"/>
        <v>272.5314252338039</v>
      </c>
      <c r="BA39" s="19"/>
      <c r="BB39" s="19"/>
      <c r="BC39" s="19">
        <f aca="true" t="shared" si="22" ref="BC39">STDEV(BC8:BC12)</f>
        <v>3452.945634367587</v>
      </c>
      <c r="BD39" s="19"/>
      <c r="BE39" s="2" t="s">
        <v>98</v>
      </c>
    </row>
    <row r="40" spans="1:57" ht="15">
      <c r="A40" s="2" t="s">
        <v>99</v>
      </c>
      <c r="B40" s="19"/>
      <c r="C40" s="19"/>
      <c r="D40" s="19"/>
      <c r="E40" s="19"/>
      <c r="F40" s="19"/>
      <c r="G40" s="19"/>
      <c r="H40" s="19"/>
      <c r="I40" s="19"/>
      <c r="J40" s="19">
        <f aca="true" t="shared" si="23" ref="J40:AT40">STDEV(J13:J15)</f>
        <v>89.01163671814022</v>
      </c>
      <c r="K40" s="19" t="e">
        <f t="shared" si="23"/>
        <v>#DIV/0!</v>
      </c>
      <c r="L40" s="19">
        <f t="shared" si="23"/>
        <v>118.76628022950665</v>
      </c>
      <c r="M40" s="19" t="e">
        <f t="shared" si="23"/>
        <v>#DIV/0!</v>
      </c>
      <c r="N40" s="19" t="e">
        <f t="shared" si="23"/>
        <v>#DIV/0!</v>
      </c>
      <c r="O40" s="19">
        <f t="shared" si="23"/>
        <v>205.40548171548696</v>
      </c>
      <c r="P40" s="19">
        <f t="shared" si="23"/>
        <v>168.6960978146736</v>
      </c>
      <c r="Q40" s="19"/>
      <c r="R40" s="19">
        <f t="shared" si="23"/>
        <v>143.46927103572042</v>
      </c>
      <c r="S40" s="19"/>
      <c r="T40" s="19"/>
      <c r="U40" s="19">
        <f t="shared" si="23"/>
        <v>432.59977952124046</v>
      </c>
      <c r="V40" s="19" t="e">
        <f t="shared" si="23"/>
        <v>#DIV/0!</v>
      </c>
      <c r="W40" s="19">
        <f t="shared" si="23"/>
        <v>734.7367932210308</v>
      </c>
      <c r="X40" s="19"/>
      <c r="Y40" s="19"/>
      <c r="Z40" s="19"/>
      <c r="AA40" s="19">
        <f t="shared" si="23"/>
        <v>525.515567057576</v>
      </c>
      <c r="AB40" s="19" t="e">
        <f t="shared" si="23"/>
        <v>#DIV/0!</v>
      </c>
      <c r="AC40" s="19" t="e">
        <f t="shared" si="23"/>
        <v>#DIV/0!</v>
      </c>
      <c r="AD40" s="19">
        <f t="shared" si="23"/>
        <v>64.88884001347361</v>
      </c>
      <c r="AE40" s="19" t="e">
        <f t="shared" si="23"/>
        <v>#DIV/0!</v>
      </c>
      <c r="AF40" s="19" t="e">
        <f t="shared" si="23"/>
        <v>#DIV/0!</v>
      </c>
      <c r="AG40" s="19">
        <f t="shared" si="23"/>
        <v>352.19747310791865</v>
      </c>
      <c r="AH40" s="19"/>
      <c r="AI40" s="19"/>
      <c r="AJ40" s="19"/>
      <c r="AK40" s="19"/>
      <c r="AL40" s="19"/>
      <c r="AM40" s="19"/>
      <c r="AN40" s="19">
        <f t="shared" si="23"/>
        <v>53.81904337148145</v>
      </c>
      <c r="AO40" s="19"/>
      <c r="AP40" s="19" t="e">
        <f t="shared" si="23"/>
        <v>#DIV/0!</v>
      </c>
      <c r="AQ40" s="19">
        <f t="shared" si="23"/>
        <v>3195.834068544584</v>
      </c>
      <c r="AR40" s="19">
        <f t="shared" si="23"/>
        <v>1899.3176538438847</v>
      </c>
      <c r="AS40" s="19"/>
      <c r="AT40" s="19">
        <f t="shared" si="23"/>
        <v>60.70708207817928</v>
      </c>
      <c r="AU40" s="19"/>
      <c r="AV40" s="19"/>
      <c r="AW40" s="19"/>
      <c r="AX40" s="19"/>
      <c r="AY40" s="19"/>
      <c r="AZ40" s="19"/>
      <c r="BA40" s="19"/>
      <c r="BB40" s="19"/>
      <c r="BC40" s="19">
        <f aca="true" t="shared" si="24" ref="BC40">STDEV(BC13:BC15)</f>
        <v>521.5305612732116</v>
      </c>
      <c r="BD40" s="19"/>
      <c r="BE40" s="2" t="s">
        <v>99</v>
      </c>
    </row>
    <row r="41" spans="1:57" ht="15">
      <c r="A41" s="2" t="s">
        <v>23</v>
      </c>
      <c r="B41" s="19">
        <f>STDEV(B16:B20)</f>
        <v>43.40567005842752</v>
      </c>
      <c r="C41" s="19">
        <f aca="true" t="shared" si="25" ref="C41:BC41">STDEV(C16:C20)</f>
        <v>200.09083497703102</v>
      </c>
      <c r="D41" s="19">
        <f t="shared" si="25"/>
        <v>49.49766500764332</v>
      </c>
      <c r="E41" s="19">
        <f t="shared" si="25"/>
        <v>92.62563116973398</v>
      </c>
      <c r="F41" s="19">
        <f t="shared" si="25"/>
        <v>183.702286884609</v>
      </c>
      <c r="G41" s="19">
        <f t="shared" si="25"/>
        <v>244.60369892177036</v>
      </c>
      <c r="H41" s="19">
        <f t="shared" si="25"/>
        <v>520.3123016805441</v>
      </c>
      <c r="I41" s="19"/>
      <c r="J41" s="19">
        <f t="shared" si="25"/>
        <v>83.87158296561553</v>
      </c>
      <c r="K41" s="19">
        <f t="shared" si="25"/>
        <v>327.15852528155904</v>
      </c>
      <c r="L41" s="19">
        <f t="shared" si="25"/>
        <v>538.799694244776</v>
      </c>
      <c r="M41" s="19">
        <f t="shared" si="25"/>
        <v>488.8313290284531</v>
      </c>
      <c r="N41" s="19">
        <f t="shared" si="25"/>
        <v>297.8121448014241</v>
      </c>
      <c r="O41" s="19">
        <f t="shared" si="25"/>
        <v>1168.890288881842</v>
      </c>
      <c r="P41" s="19">
        <f t="shared" si="25"/>
        <v>766.4892443492852</v>
      </c>
      <c r="Q41" s="19"/>
      <c r="R41" s="19">
        <f t="shared" si="25"/>
        <v>613.2712169183814</v>
      </c>
      <c r="S41" s="19">
        <f t="shared" si="25"/>
        <v>819.1051126239232</v>
      </c>
      <c r="T41" s="19">
        <f t="shared" si="25"/>
        <v>51.75897060068068</v>
      </c>
      <c r="U41" s="19">
        <f t="shared" si="25"/>
        <v>2152.8674429981756</v>
      </c>
      <c r="V41" s="19">
        <f t="shared" si="25"/>
        <v>118.33875661511561</v>
      </c>
      <c r="W41" s="19">
        <f t="shared" si="25"/>
        <v>6069.177895735386</v>
      </c>
      <c r="X41" s="19">
        <f t="shared" si="25"/>
        <v>407.42977719514636</v>
      </c>
      <c r="Y41" s="19">
        <f t="shared" si="25"/>
        <v>1138.5742652670922</v>
      </c>
      <c r="Z41" s="19">
        <f t="shared" si="25"/>
        <v>565.1843555033481</v>
      </c>
      <c r="AA41" s="19">
        <f t="shared" si="25"/>
        <v>4154.095489978785</v>
      </c>
      <c r="AB41" s="19">
        <f t="shared" si="25"/>
        <v>3.988716572318105</v>
      </c>
      <c r="AC41" s="19">
        <f t="shared" si="25"/>
        <v>140.29409299573936</v>
      </c>
      <c r="AD41" s="19">
        <f t="shared" si="25"/>
        <v>544.5409515016291</v>
      </c>
      <c r="AE41" s="19">
        <f t="shared" si="25"/>
        <v>326.62196756269435</v>
      </c>
      <c r="AF41" s="19">
        <f t="shared" si="25"/>
        <v>417.4901641958037</v>
      </c>
      <c r="AG41" s="19">
        <f t="shared" si="25"/>
        <v>586.6460630258092</v>
      </c>
      <c r="AH41" s="19">
        <f t="shared" si="25"/>
        <v>201.01676936568208</v>
      </c>
      <c r="AI41" s="19">
        <f t="shared" si="25"/>
        <v>2601.5827333276247</v>
      </c>
      <c r="AJ41" s="19">
        <f t="shared" si="25"/>
        <v>831.2029804823682</v>
      </c>
      <c r="AK41" s="19">
        <f t="shared" si="25"/>
        <v>1501.8587812287356</v>
      </c>
      <c r="AL41" s="19">
        <f t="shared" si="25"/>
        <v>11.36721232676913</v>
      </c>
      <c r="AM41" s="19">
        <f t="shared" si="25"/>
        <v>29.833332974901406</v>
      </c>
      <c r="AN41" s="19">
        <f t="shared" si="25"/>
        <v>176.1490488603914</v>
      </c>
      <c r="AO41" s="19"/>
      <c r="AP41" s="19">
        <f t="shared" si="25"/>
        <v>160.77488860378</v>
      </c>
      <c r="AQ41" s="19">
        <f t="shared" si="25"/>
        <v>26298.867598434776</v>
      </c>
      <c r="AR41" s="19">
        <f t="shared" si="25"/>
        <v>16200.034223242965</v>
      </c>
      <c r="AS41" s="19"/>
      <c r="AT41" s="19">
        <f t="shared" si="25"/>
        <v>1083.5339015400755</v>
      </c>
      <c r="AU41" s="19">
        <f t="shared" si="25"/>
        <v>57.77830258417011</v>
      </c>
      <c r="AV41" s="19">
        <f t="shared" si="25"/>
        <v>629.2119173511422</v>
      </c>
      <c r="AW41" s="19">
        <f t="shared" si="25"/>
        <v>1175.3236881033088</v>
      </c>
      <c r="AX41" s="19">
        <f t="shared" si="25"/>
        <v>5026.255747556947</v>
      </c>
      <c r="AY41" s="19">
        <f t="shared" si="25"/>
        <v>890.5448995600317</v>
      </c>
      <c r="AZ41" s="19">
        <f t="shared" si="25"/>
        <v>4574.334690395814</v>
      </c>
      <c r="BA41" s="19">
        <f t="shared" si="25"/>
        <v>249.18667700375954</v>
      </c>
      <c r="BB41" s="19">
        <f t="shared" si="25"/>
        <v>443.5400896225672</v>
      </c>
      <c r="BC41" s="19">
        <f t="shared" si="25"/>
        <v>4919.188330742553</v>
      </c>
      <c r="BD41" s="45"/>
      <c r="BE41" s="2" t="s">
        <v>23</v>
      </c>
    </row>
    <row r="42" ht="15">
      <c r="BE42" s="2"/>
    </row>
    <row r="43" spans="1:57" ht="15">
      <c r="A43" s="2" t="s">
        <v>107</v>
      </c>
      <c r="B43" s="46">
        <f aca="true" t="shared" si="26" ref="B43:AP43">B35/(MEDIAN(B2:B15))</f>
        <v>0.6350566638809697</v>
      </c>
      <c r="C43" s="46">
        <f t="shared" si="26"/>
        <v>0.20089953872553615</v>
      </c>
      <c r="D43" s="46">
        <f t="shared" si="26"/>
        <v>1.2458526213105814</v>
      </c>
      <c r="E43" s="19">
        <f t="shared" si="26"/>
        <v>5.394505268375734</v>
      </c>
      <c r="F43" s="19">
        <f t="shared" si="26"/>
        <v>6.880869847300893</v>
      </c>
      <c r="G43" s="19">
        <f t="shared" si="26"/>
        <v>6.814308848310134</v>
      </c>
      <c r="H43" s="19">
        <f t="shared" si="26"/>
        <v>5.137864460669664</v>
      </c>
      <c r="I43" s="19"/>
      <c r="J43" s="19">
        <f t="shared" si="26"/>
        <v>2.3287169650526343</v>
      </c>
      <c r="K43" s="19">
        <f t="shared" si="26"/>
        <v>1.6665173737372356</v>
      </c>
      <c r="L43" s="19">
        <f t="shared" si="26"/>
        <v>3.763582429046713</v>
      </c>
      <c r="M43" s="19">
        <f t="shared" si="26"/>
        <v>6.062486772502392</v>
      </c>
      <c r="N43" s="19">
        <f t="shared" si="26"/>
        <v>4.269930387380435</v>
      </c>
      <c r="O43" s="19">
        <f t="shared" si="26"/>
        <v>3.2812647264498134</v>
      </c>
      <c r="P43" s="19">
        <f t="shared" si="26"/>
        <v>2.489061709311508</v>
      </c>
      <c r="Q43" s="46"/>
      <c r="R43" s="19">
        <f t="shared" si="26"/>
        <v>2.2521745772341366</v>
      </c>
      <c r="S43" s="19">
        <f t="shared" si="26"/>
        <v>6.424908558050269</v>
      </c>
      <c r="T43" s="19">
        <f t="shared" si="26"/>
        <v>2.384102212405828</v>
      </c>
      <c r="U43" s="19">
        <f t="shared" si="26"/>
        <v>3.011808212000433</v>
      </c>
      <c r="V43" s="19">
        <f t="shared" si="26"/>
        <v>1.554830009250842</v>
      </c>
      <c r="W43" s="19">
        <f t="shared" si="26"/>
        <v>4.155125600654568</v>
      </c>
      <c r="X43" s="19">
        <f t="shared" si="26"/>
        <v>4.022975168514501</v>
      </c>
      <c r="Y43" s="19">
        <f t="shared" si="26"/>
        <v>2.2517314590468724</v>
      </c>
      <c r="Z43" s="19">
        <f t="shared" si="26"/>
        <v>5.935663561608179</v>
      </c>
      <c r="AA43" s="19">
        <f t="shared" si="26"/>
        <v>2.9389719934167444</v>
      </c>
      <c r="AB43" s="19">
        <f t="shared" si="26"/>
        <v>2.457997047017004</v>
      </c>
      <c r="AC43" s="19">
        <f t="shared" si="26"/>
        <v>1.563904851836481</v>
      </c>
      <c r="AD43" s="19">
        <f t="shared" si="26"/>
        <v>3.995459697432909</v>
      </c>
      <c r="AE43" s="19">
        <f t="shared" si="26"/>
        <v>3.4714858648970752</v>
      </c>
      <c r="AF43" s="19">
        <f t="shared" si="26"/>
        <v>3.114315008934375</v>
      </c>
      <c r="AG43" s="19">
        <f t="shared" si="26"/>
        <v>1.572034634018716</v>
      </c>
      <c r="AH43" s="19">
        <f t="shared" si="26"/>
        <v>2.2292157410073616</v>
      </c>
      <c r="AI43" s="19">
        <f t="shared" si="26"/>
        <v>4.752969298156446</v>
      </c>
      <c r="AJ43" s="19">
        <f t="shared" si="26"/>
        <v>3.134201539626629</v>
      </c>
      <c r="AK43" s="19">
        <f t="shared" si="26"/>
        <v>4.58144140324541</v>
      </c>
      <c r="AL43" s="19"/>
      <c r="AM43" s="19">
        <f t="shared" si="26"/>
        <v>2.1300849920853904</v>
      </c>
      <c r="AN43" s="19">
        <f t="shared" si="26"/>
        <v>4.454373516586957</v>
      </c>
      <c r="AO43" s="19"/>
      <c r="AP43" s="19">
        <f t="shared" si="26"/>
        <v>4.92434878908008</v>
      </c>
      <c r="AQ43" s="19">
        <f>AQ35/(MEDIAN(AQ2:AQ15))</f>
        <v>3.6982995645801684</v>
      </c>
      <c r="AR43" s="19">
        <f>AR35/(MEDIAN(AR2:AR15))</f>
        <v>3.7493354166759962</v>
      </c>
      <c r="AS43" s="19"/>
      <c r="AT43" s="46">
        <f aca="true" t="shared" si="27" ref="AT43:BC43">AT35/(MEDIAN(AT2:AT15))</f>
        <v>1.2847804558328781</v>
      </c>
      <c r="AU43" s="19">
        <f t="shared" si="27"/>
        <v>7.400269021351509</v>
      </c>
      <c r="AV43" s="19">
        <f t="shared" si="27"/>
        <v>21.116990804198103</v>
      </c>
      <c r="AW43" s="46">
        <f t="shared" si="27"/>
        <v>0.38328265476333795</v>
      </c>
      <c r="AX43" s="19">
        <f t="shared" si="27"/>
        <v>9.681277990956854</v>
      </c>
      <c r="AY43" s="46">
        <f t="shared" si="27"/>
        <v>0.3353798929047733</v>
      </c>
      <c r="AZ43" s="19">
        <f t="shared" si="27"/>
        <v>14.823066141302903</v>
      </c>
      <c r="BA43" s="19">
        <f t="shared" si="27"/>
        <v>2.3412797409133415</v>
      </c>
      <c r="BB43" s="19">
        <f t="shared" si="27"/>
        <v>26.70618685299038</v>
      </c>
      <c r="BC43" s="19">
        <f t="shared" si="27"/>
        <v>8.409686144928719</v>
      </c>
      <c r="BD43" s="19"/>
      <c r="BE43" s="2" t="s">
        <v>107</v>
      </c>
    </row>
    <row r="44" spans="1:57" ht="15">
      <c r="A44" s="2" t="s">
        <v>17</v>
      </c>
      <c r="AU44" s="19"/>
      <c r="BE44" s="2"/>
    </row>
    <row r="45" spans="1:57" ht="15">
      <c r="A45" s="2" t="s">
        <v>179</v>
      </c>
      <c r="B45" s="6">
        <f>MEDIAN(B2:B5,B8:B12)</f>
        <v>114.50804751868485</v>
      </c>
      <c r="C45" s="6">
        <f aca="true" t="shared" si="28" ref="C45:BC45">MEDIAN(C2:C5,C8:C12)</f>
        <v>617.5583040789654</v>
      </c>
      <c r="D45" s="6">
        <f t="shared" si="28"/>
        <v>531.7469219791722</v>
      </c>
      <c r="E45" s="6">
        <f t="shared" si="28"/>
        <v>39.53177019836513</v>
      </c>
      <c r="F45" s="6">
        <f t="shared" si="28"/>
        <v>52.66271376710923</v>
      </c>
      <c r="G45" s="6">
        <f t="shared" si="28"/>
        <v>70.66275700111815</v>
      </c>
      <c r="H45" s="6">
        <f t="shared" si="28"/>
        <v>240.65745615938036</v>
      </c>
      <c r="I45" s="6"/>
      <c r="J45" s="6">
        <f t="shared" si="28"/>
        <v>100.58357328807381</v>
      </c>
      <c r="K45" s="6">
        <f t="shared" si="28"/>
        <v>301.7658981220032</v>
      </c>
      <c r="L45" s="6">
        <f t="shared" si="28"/>
        <v>468.7839314099916</v>
      </c>
      <c r="M45" s="6">
        <f t="shared" si="28"/>
        <v>155.39765536691056</v>
      </c>
      <c r="N45" s="6">
        <f t="shared" si="28"/>
        <v>134.00335152997008</v>
      </c>
      <c r="O45" s="6">
        <f t="shared" si="28"/>
        <v>1308.974547352693</v>
      </c>
      <c r="P45" s="6">
        <f t="shared" si="28"/>
        <v>791.2258993602012</v>
      </c>
      <c r="Q45" s="6">
        <f t="shared" si="28"/>
        <v>18.239271876829314</v>
      </c>
      <c r="R45" s="6">
        <f t="shared" si="28"/>
        <v>652.3041634970044</v>
      </c>
      <c r="S45" s="6">
        <f t="shared" si="28"/>
        <v>206.25235508837704</v>
      </c>
      <c r="T45" s="6">
        <f t="shared" si="28"/>
        <v>51.06544279640878</v>
      </c>
      <c r="U45" s="6">
        <f t="shared" si="28"/>
        <v>2287.979356840996</v>
      </c>
      <c r="V45" s="6">
        <f t="shared" si="28"/>
        <v>97.21617260601629</v>
      </c>
      <c r="W45" s="6">
        <f t="shared" si="28"/>
        <v>4146.126663987146</v>
      </c>
      <c r="X45" s="6">
        <f t="shared" si="28"/>
        <v>202.37530276003156</v>
      </c>
      <c r="Y45" s="6">
        <f t="shared" si="28"/>
        <v>808.5775371344569</v>
      </c>
      <c r="Z45" s="6">
        <f t="shared" si="28"/>
        <v>182.3558566572986</v>
      </c>
      <c r="AA45" s="6">
        <f t="shared" si="28"/>
        <v>3907.302086104688</v>
      </c>
      <c r="AB45" s="6">
        <f t="shared" si="28"/>
        <v>11.115765753236408</v>
      </c>
      <c r="AC45" s="6">
        <f t="shared" si="28"/>
        <v>126.76169681586694</v>
      </c>
      <c r="AD45" s="6">
        <f t="shared" si="28"/>
        <v>262.1517393633201</v>
      </c>
      <c r="AE45" s="6">
        <f t="shared" si="28"/>
        <v>171.97788610271695</v>
      </c>
      <c r="AF45" s="6">
        <f t="shared" si="28"/>
        <v>280.45803202633397</v>
      </c>
      <c r="AG45" s="6">
        <f t="shared" si="28"/>
        <v>476.93091153442975</v>
      </c>
      <c r="AH45" s="6">
        <f t="shared" si="28"/>
        <v>140.2780669774254</v>
      </c>
      <c r="AI45" s="6">
        <f t="shared" si="28"/>
        <v>1328.4381311954498</v>
      </c>
      <c r="AJ45" s="6">
        <f t="shared" si="28"/>
        <v>437.9946131787302</v>
      </c>
      <c r="AK45" s="6">
        <f t="shared" si="28"/>
        <v>511.1458119656805</v>
      </c>
      <c r="AL45" s="6"/>
      <c r="AM45" s="6">
        <f t="shared" si="28"/>
        <v>18.68727697928702</v>
      </c>
      <c r="AN45" s="6">
        <f t="shared" si="28"/>
        <v>84.79836804205725</v>
      </c>
      <c r="AO45" s="6">
        <f t="shared" si="28"/>
        <v>26.830165177252535</v>
      </c>
      <c r="AP45" s="6">
        <f t="shared" si="28"/>
        <v>94.16651968887416</v>
      </c>
      <c r="AQ45" s="6">
        <f>MEDIAN(AQ2:AQ5,AQ8:AQ12)</f>
        <v>20733.56925973068</v>
      </c>
      <c r="AR45" s="6">
        <f>MEDIAN(AR2:AR5,AR8:AR12)</f>
        <v>13589.693618410169</v>
      </c>
      <c r="AS45" s="6"/>
      <c r="AT45" s="6">
        <f t="shared" si="28"/>
        <v>1233.6074956414006</v>
      </c>
      <c r="AU45" s="6">
        <f t="shared" si="28"/>
        <v>19.365036957924612</v>
      </c>
      <c r="AV45" s="6">
        <f t="shared" si="28"/>
        <v>59.05855642194703</v>
      </c>
      <c r="AW45" s="6">
        <f t="shared" si="28"/>
        <v>254.86991117642464</v>
      </c>
      <c r="AX45" s="6">
        <f t="shared" si="28"/>
        <v>1035.1037614992852</v>
      </c>
      <c r="AY45" s="6">
        <f t="shared" si="28"/>
        <v>3839.015530878536</v>
      </c>
      <c r="AZ45" s="6">
        <f t="shared" si="28"/>
        <v>121.35592004108724</v>
      </c>
      <c r="BA45" s="6">
        <f t="shared" si="28"/>
        <v>295.7219774848928</v>
      </c>
      <c r="BB45" s="6">
        <f t="shared" si="28"/>
        <v>54.18474530264581</v>
      </c>
      <c r="BC45" s="6">
        <f t="shared" si="28"/>
        <v>2197.327600149561</v>
      </c>
      <c r="BD45" s="6"/>
      <c r="BE45" s="2" t="s">
        <v>180</v>
      </c>
    </row>
    <row r="46" spans="1:57" ht="15">
      <c r="A46" s="2" t="s">
        <v>181</v>
      </c>
      <c r="B46" s="6">
        <f>MEDIAN(B6:B7,B13,B15)</f>
        <v>246.44768042654852</v>
      </c>
      <c r="C46" s="6">
        <f aca="true" t="shared" si="29" ref="C46:BC46">MEDIAN(C6:C7,C13,C15)</f>
        <v>1146.616752177633</v>
      </c>
      <c r="D46" s="6">
        <f t="shared" si="29"/>
        <v>756.8313928231619</v>
      </c>
      <c r="E46" s="6">
        <f t="shared" si="29"/>
        <v>52.99463490072272</v>
      </c>
      <c r="F46" s="6">
        <f t="shared" si="29"/>
        <v>101.34995783196536</v>
      </c>
      <c r="G46" s="6">
        <f t="shared" si="29"/>
        <v>98.61695028665736</v>
      </c>
      <c r="H46" s="6">
        <f t="shared" si="29"/>
        <v>184.74666691988918</v>
      </c>
      <c r="I46" s="6"/>
      <c r="J46" s="6">
        <f t="shared" si="29"/>
        <v>102.66077743090779</v>
      </c>
      <c r="K46" s="6">
        <f t="shared" si="29"/>
        <v>212.65503406572518</v>
      </c>
      <c r="L46" s="6">
        <f t="shared" si="29"/>
        <v>225.1803931808589</v>
      </c>
      <c r="M46" s="6">
        <f t="shared" si="29"/>
        <v>160.96626683835086</v>
      </c>
      <c r="N46" s="6">
        <f t="shared" si="29"/>
        <v>210.45138732652777</v>
      </c>
      <c r="O46" s="6">
        <f t="shared" si="29"/>
        <v>468.47399756869385</v>
      </c>
      <c r="P46" s="6">
        <f t="shared" si="29"/>
        <v>346.7733873703467</v>
      </c>
      <c r="Q46" s="6"/>
      <c r="R46" s="6">
        <f t="shared" si="29"/>
        <v>303.3170229894354</v>
      </c>
      <c r="S46" s="6">
        <f t="shared" si="29"/>
        <v>233.46051887506786</v>
      </c>
      <c r="T46" s="6">
        <f t="shared" si="29"/>
        <v>64.38568139241147</v>
      </c>
      <c r="U46" s="6">
        <f t="shared" si="29"/>
        <v>986.0554371947062</v>
      </c>
      <c r="V46" s="6">
        <f t="shared" si="29"/>
        <v>92.97034547202678</v>
      </c>
      <c r="W46" s="6">
        <f t="shared" si="29"/>
        <v>1532.3234079116637</v>
      </c>
      <c r="X46" s="6">
        <f t="shared" si="29"/>
        <v>158.51266102529308</v>
      </c>
      <c r="Y46" s="6">
        <f t="shared" si="29"/>
        <v>831.588637025199</v>
      </c>
      <c r="Z46" s="6" t="e">
        <f t="shared" si="29"/>
        <v>#NUM!</v>
      </c>
      <c r="AA46" s="6">
        <f t="shared" si="29"/>
        <v>1458.2201764531553</v>
      </c>
      <c r="AB46" s="6" t="e">
        <f t="shared" si="29"/>
        <v>#NUM!</v>
      </c>
      <c r="AC46" s="6">
        <f t="shared" si="29"/>
        <v>427.1310234243433</v>
      </c>
      <c r="AD46" s="6">
        <f t="shared" si="29"/>
        <v>119.83168072432777</v>
      </c>
      <c r="AE46" s="6" t="e">
        <f t="shared" si="29"/>
        <v>#NUM!</v>
      </c>
      <c r="AF46" s="6">
        <f t="shared" si="29"/>
        <v>106.99539866003312</v>
      </c>
      <c r="AG46" s="6">
        <f t="shared" si="29"/>
        <v>468.52010774217604</v>
      </c>
      <c r="AH46" s="6">
        <f t="shared" si="29"/>
        <v>235.8854100119551</v>
      </c>
      <c r="AI46" s="6">
        <f t="shared" si="29"/>
        <v>419.9821930451734</v>
      </c>
      <c r="AJ46" s="6">
        <f t="shared" si="29"/>
        <v>326.8006212644667</v>
      </c>
      <c r="AK46" s="6">
        <f t="shared" si="29"/>
        <v>267.99505225321553</v>
      </c>
      <c r="AL46" s="6"/>
      <c r="AM46" s="6">
        <f t="shared" si="29"/>
        <v>47.14488687822282</v>
      </c>
      <c r="AN46" s="6">
        <f t="shared" si="29"/>
        <v>77.00537973225062</v>
      </c>
      <c r="AO46" s="6">
        <f t="shared" si="29"/>
        <v>137.76186071348553</v>
      </c>
      <c r="AP46" s="6">
        <f t="shared" si="29"/>
        <v>59.41986255019305</v>
      </c>
      <c r="AQ46" s="6">
        <f t="shared" si="29"/>
        <v>8654.60798101716</v>
      </c>
      <c r="AR46" s="6">
        <f t="shared" si="29"/>
        <v>4799.465977967905</v>
      </c>
      <c r="AS46" s="6"/>
      <c r="AT46" s="6">
        <f t="shared" si="29"/>
        <v>650.0611151356475</v>
      </c>
      <c r="AU46" s="6" t="e">
        <f t="shared" si="29"/>
        <v>#NUM!</v>
      </c>
      <c r="AV46" s="6">
        <f t="shared" si="29"/>
        <v>79.8327526849083</v>
      </c>
      <c r="AW46" s="6">
        <f t="shared" si="29"/>
        <v>287.348716002186</v>
      </c>
      <c r="AX46" s="6">
        <f t="shared" si="29"/>
        <v>692.2201926755009</v>
      </c>
      <c r="AY46" s="6">
        <f t="shared" si="29"/>
        <v>1071.7662869853198</v>
      </c>
      <c r="AZ46" s="6" t="e">
        <f t="shared" si="29"/>
        <v>#NUM!</v>
      </c>
      <c r="BA46" s="6" t="e">
        <f t="shared" si="29"/>
        <v>#NUM!</v>
      </c>
      <c r="BB46" s="6">
        <f t="shared" si="29"/>
        <v>179.4363531849017</v>
      </c>
      <c r="BC46" s="6">
        <f t="shared" si="29"/>
        <v>1270.7828816228134</v>
      </c>
      <c r="BD46" s="6"/>
      <c r="BE46" s="2" t="s">
        <v>182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="85" zoomScaleNormal="85" workbookViewId="0" topLeftCell="A1">
      <pane ySplit="1" topLeftCell="A2" activePane="bottomLeft" state="frozen"/>
      <selection pane="bottomLeft" activeCell="J1" sqref="J1"/>
    </sheetView>
  </sheetViews>
  <sheetFormatPr defaultColWidth="9.140625" defaultRowHeight="15"/>
  <cols>
    <col min="1" max="1" width="15.140625" style="0" customWidth="1"/>
    <col min="2" max="2" width="13.00390625" style="0" bestFit="1" customWidth="1"/>
    <col min="3" max="3" width="12.8515625" style="0" bestFit="1" customWidth="1"/>
    <col min="4" max="4" width="10.140625" style="0" bestFit="1" customWidth="1"/>
    <col min="5" max="5" width="12.8515625" style="0" bestFit="1" customWidth="1"/>
    <col min="6" max="6" width="10.8515625" style="0" customWidth="1"/>
    <col min="7" max="7" width="10.140625" style="0" bestFit="1" customWidth="1"/>
    <col min="8" max="9" width="12.8515625" style="0" bestFit="1" customWidth="1"/>
    <col min="10" max="10" width="11.57421875" style="0" bestFit="1" customWidth="1"/>
    <col min="11" max="12" width="12.8515625" style="0" bestFit="1" customWidth="1"/>
    <col min="13" max="13" width="11.421875" style="0" customWidth="1"/>
  </cols>
  <sheetData>
    <row r="1" spans="1:14" ht="15">
      <c r="A1" s="2" t="s">
        <v>2</v>
      </c>
      <c r="B1" s="12" t="s">
        <v>68</v>
      </c>
      <c r="C1" s="12" t="s">
        <v>69</v>
      </c>
      <c r="D1" s="12" t="s">
        <v>70</v>
      </c>
      <c r="E1" s="12" t="s">
        <v>71</v>
      </c>
      <c r="F1" s="49" t="s">
        <v>72</v>
      </c>
      <c r="G1" s="12" t="s">
        <v>73</v>
      </c>
      <c r="H1" s="12" t="s">
        <v>74</v>
      </c>
      <c r="I1" s="12" t="s">
        <v>75</v>
      </c>
      <c r="J1" s="49" t="s">
        <v>76</v>
      </c>
      <c r="K1" s="12" t="s">
        <v>77</v>
      </c>
      <c r="L1" s="12" t="s">
        <v>78</v>
      </c>
      <c r="M1" s="12" t="s">
        <v>79</v>
      </c>
      <c r="N1" s="12" t="s">
        <v>80</v>
      </c>
    </row>
    <row r="2" spans="1:14" ht="15">
      <c r="A2" s="2" t="s">
        <v>44</v>
      </c>
      <c r="B2" s="6">
        <v>0</v>
      </c>
      <c r="C2" s="6">
        <v>0</v>
      </c>
      <c r="D2" s="6">
        <v>9.695539669901999</v>
      </c>
      <c r="E2" s="6">
        <v>0</v>
      </c>
      <c r="F2" s="6">
        <v>49.950388444980874</v>
      </c>
      <c r="G2" s="6">
        <v>5.95041803552786</v>
      </c>
      <c r="H2" s="6">
        <v>5.6604293330135</v>
      </c>
      <c r="I2" s="6">
        <v>7.685705466180299</v>
      </c>
      <c r="J2" s="6">
        <v>12.002790850459265</v>
      </c>
      <c r="K2" s="6">
        <v>3.833444453713333</v>
      </c>
      <c r="L2" s="6">
        <v>0</v>
      </c>
      <c r="M2" s="6">
        <v>94.7787162537771</v>
      </c>
      <c r="N2" s="6">
        <f>F2/I2</f>
        <v>6.49912863103842</v>
      </c>
    </row>
    <row r="3" spans="1:14" ht="15">
      <c r="A3" s="2" t="s">
        <v>45</v>
      </c>
      <c r="B3" s="6">
        <v>0</v>
      </c>
      <c r="C3" s="6">
        <v>0</v>
      </c>
      <c r="D3" s="6">
        <v>12.163809391904067</v>
      </c>
      <c r="E3" s="6">
        <v>0</v>
      </c>
      <c r="F3" s="6">
        <v>49.912565639339405</v>
      </c>
      <c r="G3" s="6">
        <v>5.627007370379476</v>
      </c>
      <c r="H3" s="6">
        <v>4.964347499652124</v>
      </c>
      <c r="I3" s="6">
        <v>5.588166276752409</v>
      </c>
      <c r="J3" s="6">
        <v>12.507858735726728</v>
      </c>
      <c r="K3" s="6">
        <v>0</v>
      </c>
      <c r="L3" s="6">
        <v>0</v>
      </c>
      <c r="M3" s="6">
        <v>90.7637549137542</v>
      </c>
      <c r="N3" s="6">
        <f aca="true" t="shared" si="0" ref="N3:N21">F3/I3</f>
        <v>8.931832584685784</v>
      </c>
    </row>
    <row r="4" spans="1:14" ht="15">
      <c r="A4" s="2" t="s">
        <v>46</v>
      </c>
      <c r="B4" s="6">
        <v>0</v>
      </c>
      <c r="C4" s="6">
        <v>0</v>
      </c>
      <c r="D4" s="6">
        <v>16.485581686770963</v>
      </c>
      <c r="E4" s="6">
        <v>0</v>
      </c>
      <c r="F4" s="6">
        <v>65.63992467404205</v>
      </c>
      <c r="G4" s="6">
        <v>5.176617413165383</v>
      </c>
      <c r="H4" s="6">
        <v>6.907946012142533</v>
      </c>
      <c r="I4" s="6">
        <v>0</v>
      </c>
      <c r="J4" s="6">
        <v>12.541639581123105</v>
      </c>
      <c r="K4" s="6">
        <v>0</v>
      </c>
      <c r="L4" s="6">
        <v>4.8752867972318565</v>
      </c>
      <c r="M4" s="6">
        <v>111.62699616447588</v>
      </c>
      <c r="N4" s="6"/>
    </row>
    <row r="5" spans="1:14" ht="15">
      <c r="A5" s="2" t="s">
        <v>47</v>
      </c>
      <c r="B5" s="6">
        <v>0</v>
      </c>
      <c r="C5" s="6">
        <v>0</v>
      </c>
      <c r="D5" s="6">
        <v>9.885650285154949</v>
      </c>
      <c r="E5" s="6">
        <v>0</v>
      </c>
      <c r="F5" s="6">
        <v>54.77892280207868</v>
      </c>
      <c r="G5" s="6">
        <v>3.191503413185776</v>
      </c>
      <c r="H5" s="6">
        <v>3.0732976830809067</v>
      </c>
      <c r="I5" s="6">
        <v>0</v>
      </c>
      <c r="J5" s="6">
        <v>11.339239473563252</v>
      </c>
      <c r="K5" s="6">
        <v>0</v>
      </c>
      <c r="L5" s="6">
        <v>3.62641542422832</v>
      </c>
      <c r="M5" s="6">
        <v>85.8950290812919</v>
      </c>
      <c r="N5" s="6"/>
    </row>
    <row r="6" spans="1:14" ht="15">
      <c r="A6" s="2" t="s">
        <v>48</v>
      </c>
      <c r="B6" s="6">
        <v>0</v>
      </c>
      <c r="C6" s="6">
        <v>0</v>
      </c>
      <c r="D6" s="6">
        <v>0</v>
      </c>
      <c r="E6" s="6">
        <v>0</v>
      </c>
      <c r="F6" s="6">
        <v>12.916706190669961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12.916706190669961</v>
      </c>
      <c r="N6" s="6"/>
    </row>
    <row r="7" spans="1:14" ht="15">
      <c r="A7" s="2" t="s">
        <v>49</v>
      </c>
      <c r="B7" s="6">
        <v>0</v>
      </c>
      <c r="C7" s="6">
        <v>0</v>
      </c>
      <c r="D7" s="6">
        <v>0</v>
      </c>
      <c r="E7" s="6">
        <v>0</v>
      </c>
      <c r="F7" s="6">
        <v>8.09079379049996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8.09079379049996</v>
      </c>
      <c r="N7" s="6"/>
    </row>
    <row r="8" spans="1:14" ht="15">
      <c r="A8" s="2" t="s">
        <v>81</v>
      </c>
      <c r="B8" s="6">
        <v>0</v>
      </c>
      <c r="C8" s="6">
        <v>0</v>
      </c>
      <c r="D8" s="6">
        <v>13.603542334037963</v>
      </c>
      <c r="E8" s="6">
        <v>0</v>
      </c>
      <c r="F8" s="6">
        <v>71.35206127729889</v>
      </c>
      <c r="G8" s="6">
        <v>4.294811684098672</v>
      </c>
      <c r="H8" s="6">
        <v>0</v>
      </c>
      <c r="I8" s="6">
        <v>0</v>
      </c>
      <c r="J8" s="6">
        <v>15.133251683906831</v>
      </c>
      <c r="K8" s="6">
        <v>0</v>
      </c>
      <c r="L8" s="6">
        <v>6.245740161609935</v>
      </c>
      <c r="M8" s="6">
        <v>110.6294071409523</v>
      </c>
      <c r="N8" s="6"/>
    </row>
    <row r="9" spans="1:14" ht="15">
      <c r="A9" s="2" t="s">
        <v>82</v>
      </c>
      <c r="B9" s="6">
        <v>0</v>
      </c>
      <c r="C9" s="6">
        <v>0</v>
      </c>
      <c r="D9" s="6">
        <v>5.216306043159727</v>
      </c>
      <c r="E9" s="6">
        <v>0</v>
      </c>
      <c r="F9" s="6">
        <v>21.20445660768981</v>
      </c>
      <c r="G9" s="6">
        <v>0</v>
      </c>
      <c r="H9" s="6">
        <v>0</v>
      </c>
      <c r="I9" s="6">
        <v>0</v>
      </c>
      <c r="J9" s="6">
        <v>4.913874793916711</v>
      </c>
      <c r="K9" s="6">
        <v>0</v>
      </c>
      <c r="L9" s="6">
        <v>4.38336246875359</v>
      </c>
      <c r="M9" s="6">
        <v>35.71799991351984</v>
      </c>
      <c r="N9" s="6"/>
    </row>
    <row r="10" spans="1:14" ht="15">
      <c r="A10" s="2" t="s">
        <v>83</v>
      </c>
      <c r="B10" s="6">
        <v>3.199538167373194</v>
      </c>
      <c r="C10" s="6">
        <v>0</v>
      </c>
      <c r="D10" s="6">
        <v>12.193080923818412</v>
      </c>
      <c r="E10" s="6">
        <v>0</v>
      </c>
      <c r="F10" s="6">
        <v>76.08907565163554</v>
      </c>
      <c r="G10" s="6">
        <v>2.850798373445931</v>
      </c>
      <c r="H10" s="6">
        <v>0</v>
      </c>
      <c r="I10" s="6">
        <v>0</v>
      </c>
      <c r="J10" s="6">
        <v>15.689967450720426</v>
      </c>
      <c r="K10" s="6">
        <v>0</v>
      </c>
      <c r="L10" s="6">
        <v>7.508459131883842</v>
      </c>
      <c r="M10" s="6">
        <v>117.53091969887734</v>
      </c>
      <c r="N10" s="6"/>
    </row>
    <row r="11" spans="1:14" ht="15">
      <c r="A11" s="2" t="s">
        <v>84</v>
      </c>
      <c r="B11" s="6">
        <v>7.004913260354064</v>
      </c>
      <c r="C11" s="6">
        <v>0</v>
      </c>
      <c r="D11" s="6">
        <v>27.612067705114296</v>
      </c>
      <c r="E11" s="6">
        <v>0</v>
      </c>
      <c r="F11" s="6">
        <v>190.77353715658293</v>
      </c>
      <c r="G11" s="6">
        <v>12.447423546826668</v>
      </c>
      <c r="H11" s="6">
        <v>9.068340446525307</v>
      </c>
      <c r="I11" s="6">
        <v>0</v>
      </c>
      <c r="J11" s="6">
        <v>37.14157676974189</v>
      </c>
      <c r="K11" s="6">
        <v>0</v>
      </c>
      <c r="L11" s="6">
        <v>0</v>
      </c>
      <c r="M11" s="6">
        <v>284.0478588851451</v>
      </c>
      <c r="N11" s="6"/>
    </row>
    <row r="12" spans="1:14" ht="15">
      <c r="A12" s="2" t="s">
        <v>85</v>
      </c>
      <c r="B12" s="6">
        <v>0</v>
      </c>
      <c r="C12" s="6">
        <v>0</v>
      </c>
      <c r="D12" s="6">
        <v>12.114046069636093</v>
      </c>
      <c r="E12" s="6">
        <v>0</v>
      </c>
      <c r="F12" s="6">
        <v>88.01667037179875</v>
      </c>
      <c r="G12" s="6">
        <v>5.4633717208903425</v>
      </c>
      <c r="H12" s="6">
        <v>0</v>
      </c>
      <c r="I12" s="6">
        <v>0</v>
      </c>
      <c r="J12" s="6">
        <v>17.283639710176153</v>
      </c>
      <c r="K12" s="6">
        <v>0</v>
      </c>
      <c r="L12" s="6">
        <v>6.37237604233315</v>
      </c>
      <c r="M12" s="6">
        <v>129.25010391483448</v>
      </c>
      <c r="N12" s="6"/>
    </row>
    <row r="13" spans="1:14" ht="15">
      <c r="A13" s="2" t="s">
        <v>86</v>
      </c>
      <c r="B13" s="6">
        <v>0</v>
      </c>
      <c r="C13" s="6">
        <v>0</v>
      </c>
      <c r="D13" s="6">
        <v>0</v>
      </c>
      <c r="E13" s="6">
        <v>0</v>
      </c>
      <c r="F13" s="6">
        <v>4.23851981445662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3.584579707108291</v>
      </c>
      <c r="M13" s="6">
        <v>7.823099521564911</v>
      </c>
      <c r="N13" s="6"/>
    </row>
    <row r="14" spans="1:14" ht="15">
      <c r="A14" s="2" t="s">
        <v>87</v>
      </c>
      <c r="B14" s="12">
        <v>0</v>
      </c>
      <c r="C14" s="12">
        <v>0</v>
      </c>
      <c r="D14" s="12">
        <v>0</v>
      </c>
      <c r="E14" s="12">
        <v>0</v>
      </c>
      <c r="F14" s="12">
        <v>8.96553668461558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8.96553668461558</v>
      </c>
      <c r="N14" s="6"/>
    </row>
    <row r="15" spans="1:14" ht="15">
      <c r="A15" s="2" t="s">
        <v>88</v>
      </c>
      <c r="B15" s="6">
        <v>0</v>
      </c>
      <c r="C15" s="6">
        <v>0</v>
      </c>
      <c r="D15" s="6">
        <v>0</v>
      </c>
      <c r="E15" s="6">
        <v>0</v>
      </c>
      <c r="F15" s="6">
        <v>10.218507837462477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10.218507837462477</v>
      </c>
      <c r="N15" s="6"/>
    </row>
    <row r="16" spans="1:14" ht="15">
      <c r="A16" s="2" t="s">
        <v>89</v>
      </c>
      <c r="B16" s="6">
        <v>12.230797596615005</v>
      </c>
      <c r="C16" s="6">
        <v>6.341606319305298</v>
      </c>
      <c r="D16" s="6">
        <v>0</v>
      </c>
      <c r="E16" s="6">
        <v>0</v>
      </c>
      <c r="F16" s="6">
        <v>88.74187295763717</v>
      </c>
      <c r="G16" s="6">
        <v>0</v>
      </c>
      <c r="H16" s="6">
        <v>0</v>
      </c>
      <c r="I16" s="6">
        <v>13.675720672607856</v>
      </c>
      <c r="J16" s="6">
        <v>25.481878108838924</v>
      </c>
      <c r="K16" s="6">
        <v>3.4970327035219935</v>
      </c>
      <c r="L16" s="6">
        <v>9.380966039722285</v>
      </c>
      <c r="M16" s="6">
        <v>159.34987439824855</v>
      </c>
      <c r="N16" s="6">
        <f t="shared" si="0"/>
        <v>6.4890088853149095</v>
      </c>
    </row>
    <row r="17" spans="1:14" ht="15">
      <c r="A17" s="2" t="s">
        <v>90</v>
      </c>
      <c r="B17" s="6">
        <v>17.22303547935818</v>
      </c>
      <c r="C17" s="6">
        <v>20.743437233604897</v>
      </c>
      <c r="D17" s="6">
        <v>0</v>
      </c>
      <c r="E17" s="6">
        <v>0</v>
      </c>
      <c r="F17" s="6">
        <v>152.09260438933507</v>
      </c>
      <c r="G17" s="6">
        <v>0</v>
      </c>
      <c r="H17" s="6">
        <v>0</v>
      </c>
      <c r="I17" s="6">
        <v>9.509158746844951</v>
      </c>
      <c r="J17" s="6">
        <v>46.990336547655986</v>
      </c>
      <c r="K17" s="6">
        <v>1.2369780561310035</v>
      </c>
      <c r="L17" s="6">
        <v>11.2250267042982</v>
      </c>
      <c r="M17" s="6">
        <v>259.0205771572283</v>
      </c>
      <c r="N17" s="6">
        <f t="shared" si="0"/>
        <v>15.994328040826739</v>
      </c>
    </row>
    <row r="18" spans="1:14" ht="15">
      <c r="A18" s="2" t="s">
        <v>91</v>
      </c>
      <c r="B18" s="6">
        <v>24.434874945291202</v>
      </c>
      <c r="C18" s="6">
        <v>0</v>
      </c>
      <c r="D18" s="6">
        <v>34.90251045522579</v>
      </c>
      <c r="E18" s="6">
        <v>0</v>
      </c>
      <c r="F18" s="6">
        <v>403.04038279278075</v>
      </c>
      <c r="G18" s="6">
        <v>11.55679691085771</v>
      </c>
      <c r="H18" s="6">
        <v>50.51415696960058</v>
      </c>
      <c r="I18" s="6">
        <v>16.82464098865284</v>
      </c>
      <c r="J18" s="6">
        <v>141.65450187623344</v>
      </c>
      <c r="K18" s="6">
        <v>6.010813174604537</v>
      </c>
      <c r="L18" s="6">
        <v>35.908028958629984</v>
      </c>
      <c r="M18" s="6">
        <v>724.8467070718768</v>
      </c>
      <c r="N18" s="6">
        <f t="shared" si="0"/>
        <v>23.95536303357713</v>
      </c>
    </row>
    <row r="19" spans="1:14" ht="15">
      <c r="A19" s="2" t="s">
        <v>92</v>
      </c>
      <c r="B19" s="6">
        <v>5.719624582087657</v>
      </c>
      <c r="C19" s="6">
        <v>0</v>
      </c>
      <c r="D19" s="6">
        <v>13.984495064596699</v>
      </c>
      <c r="E19" s="6">
        <v>0</v>
      </c>
      <c r="F19" s="6">
        <v>187.4757334765555</v>
      </c>
      <c r="G19" s="6">
        <v>3.8046078045817717</v>
      </c>
      <c r="H19" s="6">
        <v>23.92135971042177</v>
      </c>
      <c r="I19" s="6">
        <v>16.476995930916218</v>
      </c>
      <c r="J19" s="6">
        <v>57.02858034734492</v>
      </c>
      <c r="K19" s="6">
        <v>0</v>
      </c>
      <c r="L19" s="6">
        <v>19.16090291760225</v>
      </c>
      <c r="M19" s="6">
        <v>327.57229983410673</v>
      </c>
      <c r="N19" s="6">
        <f t="shared" si="0"/>
        <v>11.378028753699567</v>
      </c>
    </row>
    <row r="20" spans="1:14" ht="15">
      <c r="A20" s="2" t="s">
        <v>93</v>
      </c>
      <c r="B20" s="6">
        <v>56.16407691919375</v>
      </c>
      <c r="C20" s="6">
        <v>0</v>
      </c>
      <c r="D20" s="6">
        <v>140.7592222313511</v>
      </c>
      <c r="E20" s="6">
        <v>6.832389682193998</v>
      </c>
      <c r="F20" s="6">
        <v>2007.0317894621735</v>
      </c>
      <c r="G20" s="6">
        <v>48.877408901296576</v>
      </c>
      <c r="H20" s="6">
        <v>311.14491243957406</v>
      </c>
      <c r="I20" s="6">
        <v>148.04270885261633</v>
      </c>
      <c r="J20" s="6">
        <v>553.4777294624754</v>
      </c>
      <c r="K20" s="6">
        <v>14.129717256658305</v>
      </c>
      <c r="L20" s="6">
        <v>129.62419567256424</v>
      </c>
      <c r="M20" s="6">
        <v>3416.0841508800972</v>
      </c>
      <c r="N20" s="6">
        <f t="shared" si="0"/>
        <v>13.557113383140473</v>
      </c>
    </row>
    <row r="21" spans="1:14" ht="15">
      <c r="A21" s="2" t="s">
        <v>94</v>
      </c>
      <c r="B21" s="6">
        <v>0</v>
      </c>
      <c r="C21" s="6">
        <v>0</v>
      </c>
      <c r="D21" s="6">
        <v>11.349472508275689</v>
      </c>
      <c r="E21" s="6">
        <v>0</v>
      </c>
      <c r="F21" s="6">
        <v>107.54221707687675</v>
      </c>
      <c r="G21" s="6">
        <v>0</v>
      </c>
      <c r="H21" s="6">
        <v>12.600386281302823</v>
      </c>
      <c r="I21" s="6">
        <v>10.723345137891132</v>
      </c>
      <c r="J21" s="6">
        <v>29.638794017840475</v>
      </c>
      <c r="K21" s="6">
        <v>0</v>
      </c>
      <c r="L21" s="6">
        <v>9.600701473945605</v>
      </c>
      <c r="M21" s="6">
        <v>181.45491649613248</v>
      </c>
      <c r="N21" s="6">
        <f t="shared" si="0"/>
        <v>10.028793785334242</v>
      </c>
    </row>
    <row r="22" spans="1:13" ht="1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13" t="s">
        <v>95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4" ht="15">
      <c r="A24" s="2" t="s">
        <v>96</v>
      </c>
      <c r="B24" s="6">
        <f>AVERAGE(B2:B5)</f>
        <v>0</v>
      </c>
      <c r="C24" s="6"/>
      <c r="D24" s="6">
        <f aca="true" t="shared" si="1" ref="D24:N24">AVERAGE(D2:D5)</f>
        <v>12.057645258432995</v>
      </c>
      <c r="E24" s="6"/>
      <c r="F24" s="6">
        <f t="shared" si="1"/>
        <v>55.07045039011025</v>
      </c>
      <c r="G24" s="6">
        <f t="shared" si="1"/>
        <v>4.986386558064623</v>
      </c>
      <c r="H24" s="6">
        <f t="shared" si="1"/>
        <v>5.151505131972265</v>
      </c>
      <c r="I24" s="6">
        <f t="shared" si="1"/>
        <v>3.318467935733177</v>
      </c>
      <c r="J24" s="6">
        <f t="shared" si="1"/>
        <v>12.097882160218088</v>
      </c>
      <c r="K24" s="6">
        <f t="shared" si="1"/>
        <v>0.9583611134283333</v>
      </c>
      <c r="L24" s="6">
        <f t="shared" si="1"/>
        <v>2.125425555365044</v>
      </c>
      <c r="M24" s="6">
        <f t="shared" si="1"/>
        <v>95.76612410332477</v>
      </c>
      <c r="N24" s="6">
        <f t="shared" si="1"/>
        <v>7.715480607862102</v>
      </c>
    </row>
    <row r="25" spans="1:14" ht="15">
      <c r="A25" s="2" t="s">
        <v>97</v>
      </c>
      <c r="B25" s="6">
        <f>AVERAGE(B6:B7)</f>
        <v>0</v>
      </c>
      <c r="C25" s="6"/>
      <c r="D25" s="6">
        <f aca="true" t="shared" si="2" ref="D25:M25">AVERAGE(D6:D7)</f>
        <v>0</v>
      </c>
      <c r="E25" s="6"/>
      <c r="F25" s="6">
        <f t="shared" si="2"/>
        <v>10.50374999058496</v>
      </c>
      <c r="G25" s="6">
        <f t="shared" si="2"/>
        <v>0</v>
      </c>
      <c r="H25" s="6">
        <f t="shared" si="2"/>
        <v>0</v>
      </c>
      <c r="I25" s="6"/>
      <c r="J25" s="6">
        <f t="shared" si="2"/>
        <v>0</v>
      </c>
      <c r="K25" s="6">
        <f t="shared" si="2"/>
        <v>0</v>
      </c>
      <c r="L25" s="6">
        <f t="shared" si="2"/>
        <v>0</v>
      </c>
      <c r="M25" s="6">
        <f t="shared" si="2"/>
        <v>10.50374999058496</v>
      </c>
      <c r="N25" s="6"/>
    </row>
    <row r="26" spans="1:14" ht="15">
      <c r="A26" s="2" t="s">
        <v>98</v>
      </c>
      <c r="B26" s="6">
        <f>AVERAGE(B8:B12)</f>
        <v>2.0408902855454514</v>
      </c>
      <c r="C26" s="6"/>
      <c r="D26" s="6">
        <f aca="true" t="shared" si="3" ref="D26:M26">AVERAGE(D8:D12)</f>
        <v>14.147808615153298</v>
      </c>
      <c r="E26" s="6"/>
      <c r="F26" s="6">
        <f t="shared" si="3"/>
        <v>89.48716021300119</v>
      </c>
      <c r="G26" s="6">
        <f t="shared" si="3"/>
        <v>5.011281065052323</v>
      </c>
      <c r="H26" s="6"/>
      <c r="I26" s="6"/>
      <c r="J26" s="6">
        <f t="shared" si="3"/>
        <v>18.032462081692405</v>
      </c>
      <c r="K26" s="6">
        <f t="shared" si="3"/>
        <v>0</v>
      </c>
      <c r="L26" s="6">
        <f t="shared" si="3"/>
        <v>4.901987560916103</v>
      </c>
      <c r="M26" s="6">
        <f t="shared" si="3"/>
        <v>135.43525791066583</v>
      </c>
      <c r="N26" s="6"/>
    </row>
    <row r="27" spans="1:14" ht="15">
      <c r="A27" s="2" t="s">
        <v>99</v>
      </c>
      <c r="B27" s="6">
        <f>AVERAGE(B13:B15)</f>
        <v>0</v>
      </c>
      <c r="C27" s="6"/>
      <c r="D27" s="6">
        <f aca="true" t="shared" si="4" ref="D27:M27">AVERAGE(D13:D15)</f>
        <v>0</v>
      </c>
      <c r="E27" s="6"/>
      <c r="F27" s="6">
        <f t="shared" si="4"/>
        <v>7.807521445511559</v>
      </c>
      <c r="G27" s="6">
        <f t="shared" si="4"/>
        <v>0</v>
      </c>
      <c r="H27" s="6">
        <f t="shared" si="4"/>
        <v>0</v>
      </c>
      <c r="I27" s="6"/>
      <c r="J27" s="6">
        <f t="shared" si="4"/>
        <v>0</v>
      </c>
      <c r="K27" s="6">
        <f t="shared" si="4"/>
        <v>0</v>
      </c>
      <c r="L27" s="6">
        <f t="shared" si="4"/>
        <v>1.1948599023694304</v>
      </c>
      <c r="M27" s="6">
        <f t="shared" si="4"/>
        <v>9.00238134788099</v>
      </c>
      <c r="N27" s="6"/>
    </row>
    <row r="28" spans="1:14" ht="15">
      <c r="A28" s="2" t="s">
        <v>23</v>
      </c>
      <c r="B28" s="6">
        <f>AVERAGE(B16:B21)</f>
        <v>19.295401587090964</v>
      </c>
      <c r="C28" s="6"/>
      <c r="D28" s="6">
        <f aca="true" t="shared" si="5" ref="D28:N28">AVERAGE(D16:D21)</f>
        <v>33.49928337657487</v>
      </c>
      <c r="E28" s="6"/>
      <c r="F28" s="6">
        <f t="shared" si="5"/>
        <v>490.9874333592265</v>
      </c>
      <c r="G28" s="6">
        <f t="shared" si="5"/>
        <v>10.706468936122675</v>
      </c>
      <c r="H28" s="6">
        <f t="shared" si="5"/>
        <v>66.3634692334832</v>
      </c>
      <c r="I28" s="6">
        <f t="shared" si="5"/>
        <v>35.87542838825489</v>
      </c>
      <c r="J28" s="6">
        <f t="shared" si="5"/>
        <v>142.37863672673151</v>
      </c>
      <c r="K28" s="6">
        <f t="shared" si="5"/>
        <v>4.14575686515264</v>
      </c>
      <c r="L28" s="6">
        <f t="shared" si="5"/>
        <v>35.816636961127095</v>
      </c>
      <c r="M28" s="6">
        <f t="shared" si="5"/>
        <v>844.7214209729483</v>
      </c>
      <c r="N28" s="6">
        <f t="shared" si="5"/>
        <v>13.56710598031551</v>
      </c>
    </row>
    <row r="29" spans="1:14" ht="15">
      <c r="A29" s="13" t="s">
        <v>100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2" t="s">
        <v>96</v>
      </c>
      <c r="B30" s="6">
        <f>MEDIAN(B2:B5)</f>
        <v>0</v>
      </c>
      <c r="C30" s="6"/>
      <c r="D30" s="6">
        <f aca="true" t="shared" si="6" ref="D30:N30">MEDIAN(D2:D5)</f>
        <v>11.024729838529508</v>
      </c>
      <c r="E30" s="6"/>
      <c r="F30" s="6">
        <f t="shared" si="6"/>
        <v>52.36465562352978</v>
      </c>
      <c r="G30" s="6">
        <f t="shared" si="6"/>
        <v>5.401812391772429</v>
      </c>
      <c r="H30" s="6">
        <f t="shared" si="6"/>
        <v>5.312388416332812</v>
      </c>
      <c r="I30" s="6">
        <f t="shared" si="6"/>
        <v>2.7940831383762044</v>
      </c>
      <c r="J30" s="6">
        <f t="shared" si="6"/>
        <v>12.255324793092996</v>
      </c>
      <c r="K30" s="6"/>
      <c r="L30" s="6">
        <f t="shared" si="6"/>
        <v>1.81320771211416</v>
      </c>
      <c r="M30" s="6">
        <f t="shared" si="6"/>
        <v>92.77123558376564</v>
      </c>
      <c r="N30" s="6">
        <f t="shared" si="6"/>
        <v>7.715480607862102</v>
      </c>
    </row>
    <row r="31" spans="1:14" ht="15">
      <c r="A31" s="2" t="s">
        <v>97</v>
      </c>
      <c r="B31" s="6">
        <f>MEDIAN(B6:B7)</f>
        <v>0</v>
      </c>
      <c r="C31" s="6"/>
      <c r="D31" s="6">
        <f aca="true" t="shared" si="7" ref="D31:M31">MEDIAN(D6:D7)</f>
        <v>0</v>
      </c>
      <c r="E31" s="6"/>
      <c r="F31" s="6">
        <f t="shared" si="7"/>
        <v>10.50374999058496</v>
      </c>
      <c r="G31" s="6">
        <f t="shared" si="7"/>
        <v>0</v>
      </c>
      <c r="H31" s="6"/>
      <c r="I31" s="6"/>
      <c r="J31" s="6">
        <f t="shared" si="7"/>
        <v>0</v>
      </c>
      <c r="K31" s="6"/>
      <c r="L31" s="6">
        <f t="shared" si="7"/>
        <v>0</v>
      </c>
      <c r="M31" s="6">
        <f t="shared" si="7"/>
        <v>10.50374999058496</v>
      </c>
      <c r="N31" s="6"/>
    </row>
    <row r="32" spans="1:14" ht="15">
      <c r="A32" s="2" t="s">
        <v>98</v>
      </c>
      <c r="B32" s="6">
        <f>MEDIAN(B8:B12)</f>
        <v>0</v>
      </c>
      <c r="C32" s="6"/>
      <c r="D32" s="6">
        <f aca="true" t="shared" si="8" ref="D32:M32">MEDIAN(D8:D12)</f>
        <v>12.193080923818412</v>
      </c>
      <c r="E32" s="6"/>
      <c r="F32" s="6">
        <f t="shared" si="8"/>
        <v>76.08907565163554</v>
      </c>
      <c r="G32" s="6">
        <f t="shared" si="8"/>
        <v>4.294811684098672</v>
      </c>
      <c r="H32" s="6"/>
      <c r="I32" s="6"/>
      <c r="J32" s="6">
        <f t="shared" si="8"/>
        <v>15.689967450720426</v>
      </c>
      <c r="K32" s="6"/>
      <c r="L32" s="6">
        <f t="shared" si="8"/>
        <v>6.245740161609935</v>
      </c>
      <c r="M32" s="6">
        <f t="shared" si="8"/>
        <v>117.53091969887734</v>
      </c>
      <c r="N32" s="6"/>
    </row>
    <row r="33" spans="1:14" ht="15">
      <c r="A33" s="2" t="s">
        <v>99</v>
      </c>
      <c r="B33" s="14">
        <f>MEDIAN(B13:B15)</f>
        <v>0</v>
      </c>
      <c r="C33" s="14"/>
      <c r="D33" s="14">
        <f aca="true" t="shared" si="9" ref="D33:M33">MEDIAN(D13:D15)</f>
        <v>0</v>
      </c>
      <c r="E33" s="14"/>
      <c r="F33" s="14">
        <f t="shared" si="9"/>
        <v>8.96553668461558</v>
      </c>
      <c r="G33" s="14">
        <f t="shared" si="9"/>
        <v>0</v>
      </c>
      <c r="H33" s="14"/>
      <c r="I33" s="14"/>
      <c r="J33" s="14">
        <f t="shared" si="9"/>
        <v>0</v>
      </c>
      <c r="K33" s="14"/>
      <c r="L33" s="14">
        <f t="shared" si="9"/>
        <v>0</v>
      </c>
      <c r="M33" s="14">
        <f t="shared" si="9"/>
        <v>8.96553668461558</v>
      </c>
      <c r="N33" s="14"/>
    </row>
    <row r="34" spans="1:14" ht="15">
      <c r="A34" s="2" t="s">
        <v>65</v>
      </c>
      <c r="B34" s="14"/>
      <c r="C34" s="14"/>
      <c r="D34" s="14"/>
      <c r="E34" s="14"/>
      <c r="F34" s="14">
        <f aca="true" t="shared" si="10" ref="F34:M34">MEDIAN(F6:F7,F13:F15)</f>
        <v>8.96553668461558</v>
      </c>
      <c r="G34" s="14"/>
      <c r="H34" s="14"/>
      <c r="I34" s="14"/>
      <c r="J34" s="14"/>
      <c r="K34" s="14"/>
      <c r="L34" s="14"/>
      <c r="M34" s="14">
        <f t="shared" si="10"/>
        <v>8.96553668461558</v>
      </c>
      <c r="N34" s="14"/>
    </row>
    <row r="35" spans="1:14" ht="15">
      <c r="A35" s="2" t="s">
        <v>64</v>
      </c>
      <c r="B35" s="14">
        <f aca="true" t="shared" si="11" ref="B35:L35">MEDIAN(B2:B5,B8:B12)</f>
        <v>0</v>
      </c>
      <c r="C35" s="14">
        <f t="shared" si="11"/>
        <v>0</v>
      </c>
      <c r="D35" s="14">
        <f t="shared" si="11"/>
        <v>12.163809391904067</v>
      </c>
      <c r="E35" s="14">
        <f t="shared" si="11"/>
        <v>0</v>
      </c>
      <c r="F35" s="14">
        <f t="shared" si="11"/>
        <v>65.63992467404205</v>
      </c>
      <c r="G35" s="14">
        <f t="shared" si="11"/>
        <v>5.176617413165383</v>
      </c>
      <c r="H35" s="14">
        <f t="shared" si="11"/>
        <v>3.0732976830809067</v>
      </c>
      <c r="I35" s="14">
        <f t="shared" si="11"/>
        <v>0</v>
      </c>
      <c r="J35" s="14">
        <f t="shared" si="11"/>
        <v>12.541639581123105</v>
      </c>
      <c r="K35" s="14">
        <f t="shared" si="11"/>
        <v>0</v>
      </c>
      <c r="L35" s="14">
        <f t="shared" si="11"/>
        <v>4.38336246875359</v>
      </c>
      <c r="M35" s="14">
        <f>MEDIAN(M2:M5,M8:M12)</f>
        <v>110.6294071409523</v>
      </c>
      <c r="N35" s="14">
        <f>MEDIAN(N2:N5,N8:N12)</f>
        <v>7.715480607862102</v>
      </c>
    </row>
    <row r="36" spans="1:14" ht="15">
      <c r="A36" s="2" t="s">
        <v>23</v>
      </c>
      <c r="B36" s="14">
        <f>MEDIAN(B16:B21)</f>
        <v>14.726916537986593</v>
      </c>
      <c r="C36" s="14"/>
      <c r="D36" s="14">
        <f aca="true" t="shared" si="12" ref="D36:M36">MEDIAN(D16:D21)</f>
        <v>12.666983786436194</v>
      </c>
      <c r="E36" s="14"/>
      <c r="F36" s="14">
        <f t="shared" si="12"/>
        <v>169.78416893294528</v>
      </c>
      <c r="G36" s="14">
        <f t="shared" si="12"/>
        <v>1.9023039022908859</v>
      </c>
      <c r="H36" s="14">
        <f t="shared" si="12"/>
        <v>18.260872995862297</v>
      </c>
      <c r="I36" s="14">
        <f t="shared" si="12"/>
        <v>15.076358301762037</v>
      </c>
      <c r="J36" s="14">
        <f t="shared" si="12"/>
        <v>52.00945844750045</v>
      </c>
      <c r="K36" s="14">
        <f t="shared" si="12"/>
        <v>2.3670053798264985</v>
      </c>
      <c r="L36" s="14">
        <f t="shared" si="12"/>
        <v>15.192964810950226</v>
      </c>
      <c r="M36" s="14">
        <f t="shared" si="12"/>
        <v>293.29643849566753</v>
      </c>
      <c r="N36" s="14">
        <f>MEDIAN(N16:N21)</f>
        <v>12.467571068420021</v>
      </c>
    </row>
    <row r="37" ht="15">
      <c r="A37" s="2"/>
    </row>
    <row r="38" spans="1:13" ht="15">
      <c r="A38" s="2" t="s">
        <v>101</v>
      </c>
      <c r="B38" s="12" t="s">
        <v>68</v>
      </c>
      <c r="C38" s="12" t="s">
        <v>69</v>
      </c>
      <c r="D38" s="12" t="s">
        <v>70</v>
      </c>
      <c r="E38" s="12" t="s">
        <v>71</v>
      </c>
      <c r="F38" s="12" t="s">
        <v>72</v>
      </c>
      <c r="G38" s="12" t="s">
        <v>73</v>
      </c>
      <c r="H38" s="12" t="s">
        <v>74</v>
      </c>
      <c r="I38" s="12" t="s">
        <v>75</v>
      </c>
      <c r="J38" s="12" t="s">
        <v>76</v>
      </c>
      <c r="K38" s="12" t="s">
        <v>77</v>
      </c>
      <c r="L38" s="12" t="s">
        <v>78</v>
      </c>
      <c r="M38" s="12" t="s">
        <v>79</v>
      </c>
    </row>
    <row r="39" spans="1:13" ht="15">
      <c r="A39" s="2" t="s">
        <v>44</v>
      </c>
      <c r="B39" s="6">
        <v>0</v>
      </c>
      <c r="C39" s="6">
        <v>0</v>
      </c>
      <c r="D39" s="6">
        <v>441.61528900020085</v>
      </c>
      <c r="E39" s="6">
        <v>0</v>
      </c>
      <c r="F39" s="6">
        <v>2275.1549660799324</v>
      </c>
      <c r="G39" s="6">
        <v>271.03138864865315</v>
      </c>
      <c r="H39" s="6">
        <v>257.8228980408306</v>
      </c>
      <c r="I39" s="6">
        <v>350.07077028977216</v>
      </c>
      <c r="J39" s="6">
        <v>546.7066435393289</v>
      </c>
      <c r="K39" s="6">
        <v>174.60685407209957</v>
      </c>
      <c r="L39" s="6">
        <v>0</v>
      </c>
      <c r="M39" s="6">
        <v>4317.008809670818</v>
      </c>
    </row>
    <row r="40" spans="1:13" ht="15">
      <c r="A40" s="2" t="s">
        <v>45</v>
      </c>
      <c r="B40" s="6">
        <v>0</v>
      </c>
      <c r="C40" s="6">
        <v>0</v>
      </c>
      <c r="D40" s="6">
        <v>502.4155614707498</v>
      </c>
      <c r="E40" s="6">
        <v>0</v>
      </c>
      <c r="F40" s="6">
        <v>2061.5950877054106</v>
      </c>
      <c r="G40" s="6">
        <v>232.4186425735097</v>
      </c>
      <c r="H40" s="6">
        <v>205.04805328778744</v>
      </c>
      <c r="I40" s="6">
        <v>230.81434500240758</v>
      </c>
      <c r="J40" s="6">
        <v>516.6262202110415</v>
      </c>
      <c r="K40" s="6">
        <v>0</v>
      </c>
      <c r="L40" s="6">
        <v>0</v>
      </c>
      <c r="M40" s="6">
        <v>3748.9179102509065</v>
      </c>
    </row>
    <row r="41" spans="1:13" ht="15">
      <c r="A41" s="2" t="s">
        <v>46</v>
      </c>
      <c r="B41" s="6">
        <v>0</v>
      </c>
      <c r="C41" s="6">
        <v>0</v>
      </c>
      <c r="D41" s="6">
        <v>707.5383267275304</v>
      </c>
      <c r="E41" s="6">
        <v>0</v>
      </c>
      <c r="F41" s="6">
        <v>2817.1746288856375</v>
      </c>
      <c r="G41" s="6">
        <v>222.17324764213632</v>
      </c>
      <c r="H41" s="6">
        <v>296.4794725124915</v>
      </c>
      <c r="I41" s="6">
        <v>0</v>
      </c>
      <c r="J41" s="6">
        <v>538.2697955249221</v>
      </c>
      <c r="K41" s="6">
        <v>0</v>
      </c>
      <c r="L41" s="6">
        <v>209.24055507233328</v>
      </c>
      <c r="M41" s="6">
        <v>4790.876026365051</v>
      </c>
    </row>
    <row r="42" spans="1:13" ht="15">
      <c r="A42" s="2" t="s">
        <v>47</v>
      </c>
      <c r="B42" s="6">
        <v>0</v>
      </c>
      <c r="C42" s="6">
        <v>0</v>
      </c>
      <c r="D42" s="6">
        <v>369.4495294279249</v>
      </c>
      <c r="E42" s="6">
        <v>0</v>
      </c>
      <c r="F42" s="6">
        <v>2047.2145653571822</v>
      </c>
      <c r="G42" s="6">
        <v>119.27383633423966</v>
      </c>
      <c r="H42" s="6">
        <v>114.85621583349142</v>
      </c>
      <c r="I42" s="6">
        <v>0</v>
      </c>
      <c r="J42" s="6">
        <v>423.773506723117</v>
      </c>
      <c r="K42" s="6">
        <v>0</v>
      </c>
      <c r="L42" s="6">
        <v>135.52750030043387</v>
      </c>
      <c r="M42" s="6">
        <v>3210.0951539763887</v>
      </c>
    </row>
    <row r="43" spans="1:13" ht="15">
      <c r="A43" s="2" t="s">
        <v>48</v>
      </c>
      <c r="B43" s="6">
        <v>0</v>
      </c>
      <c r="C43" s="6">
        <v>0</v>
      </c>
      <c r="D43" s="6">
        <v>0</v>
      </c>
      <c r="E43" s="6">
        <v>0</v>
      </c>
      <c r="F43" s="6">
        <v>1220.111371698112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1220.111371698112</v>
      </c>
    </row>
    <row r="44" spans="1:13" ht="15">
      <c r="A44" s="2" t="s">
        <v>49</v>
      </c>
      <c r="B44" s="6">
        <v>0</v>
      </c>
      <c r="C44" s="6">
        <v>0</v>
      </c>
      <c r="D44" s="6">
        <v>0</v>
      </c>
      <c r="E44" s="6">
        <v>0</v>
      </c>
      <c r="F44" s="6">
        <v>872.1696927109805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872.1696927109805</v>
      </c>
    </row>
    <row r="45" spans="1:13" ht="15">
      <c r="A45" s="2" t="s">
        <v>81</v>
      </c>
      <c r="B45" s="6">
        <v>0</v>
      </c>
      <c r="C45" s="6">
        <v>0</v>
      </c>
      <c r="D45" s="6">
        <v>673.8062416542252</v>
      </c>
      <c r="E45" s="6">
        <v>0</v>
      </c>
      <c r="F45" s="6">
        <v>3534.1871303066564</v>
      </c>
      <c r="G45" s="6">
        <v>212.7292177592825</v>
      </c>
      <c r="H45" s="6">
        <v>0</v>
      </c>
      <c r="I45" s="6">
        <v>0</v>
      </c>
      <c r="J45" s="6">
        <v>749.5753084567334</v>
      </c>
      <c r="K45" s="6">
        <v>0</v>
      </c>
      <c r="L45" s="6">
        <v>309.36197361720946</v>
      </c>
      <c r="M45" s="6">
        <v>5479.659871794107</v>
      </c>
    </row>
    <row r="46" spans="1:13" ht="15">
      <c r="A46" s="2" t="s">
        <v>82</v>
      </c>
      <c r="B46" s="6">
        <v>0</v>
      </c>
      <c r="C46" s="6">
        <v>0</v>
      </c>
      <c r="D46" s="6">
        <v>535.7257843895255</v>
      </c>
      <c r="E46" s="6">
        <v>0</v>
      </c>
      <c r="F46" s="6">
        <v>2177.743034000974</v>
      </c>
      <c r="G46" s="6">
        <v>0</v>
      </c>
      <c r="H46" s="6">
        <v>0</v>
      </c>
      <c r="I46" s="6">
        <v>0</v>
      </c>
      <c r="J46" s="6">
        <v>504.6654484191926</v>
      </c>
      <c r="K46" s="6">
        <v>0</v>
      </c>
      <c r="L46" s="6">
        <v>450.18069825791434</v>
      </c>
      <c r="M46" s="6">
        <v>3668.3149650676064</v>
      </c>
    </row>
    <row r="47" spans="1:13" ht="15">
      <c r="A47" s="2" t="s">
        <v>83</v>
      </c>
      <c r="B47" s="6">
        <v>136.3038080805553</v>
      </c>
      <c r="C47" s="6">
        <v>0</v>
      </c>
      <c r="D47" s="6">
        <v>519.4385174393119</v>
      </c>
      <c r="E47" s="6">
        <v>0</v>
      </c>
      <c r="F47" s="6">
        <v>3241.4774327140212</v>
      </c>
      <c r="G47" s="6">
        <v>121.44711331559188</v>
      </c>
      <c r="H47" s="6">
        <v>0</v>
      </c>
      <c r="I47" s="6">
        <v>0</v>
      </c>
      <c r="J47" s="6">
        <v>668.4096892486641</v>
      </c>
      <c r="K47" s="6">
        <v>0</v>
      </c>
      <c r="L47" s="6">
        <v>319.86853069273457</v>
      </c>
      <c r="M47" s="6">
        <v>5006.945091490879</v>
      </c>
    </row>
    <row r="48" spans="1:13" ht="15">
      <c r="A48" s="2" t="s">
        <v>84</v>
      </c>
      <c r="B48" s="6">
        <v>225.01756029761833</v>
      </c>
      <c r="C48" s="6">
        <v>0</v>
      </c>
      <c r="D48" s="6">
        <v>886.9774512330548</v>
      </c>
      <c r="E48" s="6">
        <v>0</v>
      </c>
      <c r="F48" s="6">
        <v>6128.18379112257</v>
      </c>
      <c r="G48" s="6">
        <v>399.84633276622367</v>
      </c>
      <c r="H48" s="6">
        <v>291.3006581786282</v>
      </c>
      <c r="I48" s="6">
        <v>0</v>
      </c>
      <c r="J48" s="6">
        <v>1193.0921454281627</v>
      </c>
      <c r="K48" s="6">
        <v>0</v>
      </c>
      <c r="L48" s="6">
        <v>0</v>
      </c>
      <c r="M48" s="6">
        <v>9124.417939026258</v>
      </c>
    </row>
    <row r="49" spans="1:13" ht="15">
      <c r="A49" s="2" t="s">
        <v>85</v>
      </c>
      <c r="B49" s="6">
        <v>0</v>
      </c>
      <c r="C49" s="6">
        <v>0</v>
      </c>
      <c r="D49" s="6">
        <v>475.40567469189017</v>
      </c>
      <c r="E49" s="6">
        <v>0</v>
      </c>
      <c r="F49" s="6">
        <v>3454.1411120368703</v>
      </c>
      <c r="G49" s="6">
        <v>214.40548468547223</v>
      </c>
      <c r="H49" s="6">
        <v>0</v>
      </c>
      <c r="I49" s="6">
        <v>0</v>
      </c>
      <c r="J49" s="6">
        <v>678.2820826596601</v>
      </c>
      <c r="K49" s="6">
        <v>0</v>
      </c>
      <c r="L49" s="6">
        <v>250.07860415763085</v>
      </c>
      <c r="M49" s="6">
        <v>5072.312958231523</v>
      </c>
    </row>
    <row r="50" spans="1:13" ht="15">
      <c r="A50" s="2" t="s">
        <v>86</v>
      </c>
      <c r="B50" s="6">
        <v>0</v>
      </c>
      <c r="C50" s="6">
        <v>0</v>
      </c>
      <c r="D50" s="6">
        <v>0</v>
      </c>
      <c r="E50" s="6">
        <v>0</v>
      </c>
      <c r="F50" s="6">
        <v>945.0856888876964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945.0856888876964</v>
      </c>
    </row>
    <row r="51" spans="1:13" ht="15">
      <c r="A51" s="2" t="s">
        <v>87</v>
      </c>
      <c r="B51" s="12">
        <v>0</v>
      </c>
      <c r="C51" s="12">
        <v>0</v>
      </c>
      <c r="D51" s="12">
        <v>0</v>
      </c>
      <c r="E51" s="12">
        <v>0</v>
      </c>
      <c r="F51" s="15">
        <v>463.8839357094789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463.8839357094789</v>
      </c>
    </row>
    <row r="52" spans="1:13" ht="15">
      <c r="A52" s="2" t="s">
        <v>88</v>
      </c>
      <c r="B52" s="6">
        <v>0</v>
      </c>
      <c r="C52" s="6">
        <v>0</v>
      </c>
      <c r="D52" s="6">
        <v>0</v>
      </c>
      <c r="E52" s="6">
        <v>0</v>
      </c>
      <c r="F52" s="6">
        <v>2332.7189012363247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2332.7189012363247</v>
      </c>
    </row>
    <row r="53" spans="1:13" ht="15">
      <c r="A53" s="2" t="s">
        <v>89</v>
      </c>
      <c r="B53" s="6">
        <v>608.5149792879174</v>
      </c>
      <c r="C53" s="6">
        <v>315.511920425549</v>
      </c>
      <c r="D53" s="6">
        <v>0</v>
      </c>
      <c r="E53" s="6">
        <v>0</v>
      </c>
      <c r="F53" s="6">
        <v>4415.146155286948</v>
      </c>
      <c r="G53" s="6">
        <v>0</v>
      </c>
      <c r="H53" s="6">
        <v>0</v>
      </c>
      <c r="I53" s="6">
        <v>680.4037771128251</v>
      </c>
      <c r="J53" s="6">
        <v>1267.7917696805662</v>
      </c>
      <c r="K53" s="6">
        <v>173.9867548574101</v>
      </c>
      <c r="L53" s="6">
        <v>466.728217049568</v>
      </c>
      <c r="M53" s="6">
        <v>7928.083573700784</v>
      </c>
    </row>
    <row r="54" spans="1:13" ht="15">
      <c r="A54" s="2" t="s">
        <v>90</v>
      </c>
      <c r="B54" s="6">
        <v>1265.7782003595094</v>
      </c>
      <c r="C54" s="6">
        <v>1524.5042421407882</v>
      </c>
      <c r="D54" s="6">
        <v>0</v>
      </c>
      <c r="E54" s="6">
        <v>0</v>
      </c>
      <c r="F54" s="6">
        <v>11177.791702435572</v>
      </c>
      <c r="G54" s="6">
        <v>0</v>
      </c>
      <c r="H54" s="6">
        <v>0</v>
      </c>
      <c r="I54" s="6">
        <v>698.8597253916143</v>
      </c>
      <c r="J54" s="6">
        <v>3453.4762296034114</v>
      </c>
      <c r="K54" s="6">
        <v>90.90963434699104</v>
      </c>
      <c r="L54" s="6">
        <v>824.9645724635926</v>
      </c>
      <c r="M54" s="6">
        <v>19036.284306741476</v>
      </c>
    </row>
    <row r="55" spans="1:13" ht="15">
      <c r="A55" s="2" t="s">
        <v>91</v>
      </c>
      <c r="B55" s="6">
        <v>1180.505864255863</v>
      </c>
      <c r="C55" s="6">
        <v>0</v>
      </c>
      <c r="D55" s="6">
        <v>1686.2217777621852</v>
      </c>
      <c r="E55" s="6">
        <v>0</v>
      </c>
      <c r="F55" s="6">
        <v>19471.82199557335</v>
      </c>
      <c r="G55" s="6">
        <v>558.3358439864107</v>
      </c>
      <c r="H55" s="6">
        <v>2440.4568742041492</v>
      </c>
      <c r="I55" s="6">
        <v>812.8376918471491</v>
      </c>
      <c r="J55" s="6">
        <v>6843.659750154036</v>
      </c>
      <c r="K55" s="6">
        <v>290.39641976700494</v>
      </c>
      <c r="L55" s="6">
        <v>1734.8007245562299</v>
      </c>
      <c r="M55" s="6">
        <v>35019.03694210638</v>
      </c>
    </row>
    <row r="56" spans="1:13" ht="15">
      <c r="A56" s="2" t="s">
        <v>92</v>
      </c>
      <c r="B56" s="6">
        <v>344.8836569422362</v>
      </c>
      <c r="C56" s="6">
        <v>0</v>
      </c>
      <c r="D56" s="6">
        <v>843.2413227737343</v>
      </c>
      <c r="E56" s="6">
        <v>0</v>
      </c>
      <c r="F56" s="6">
        <v>11304.468610022412</v>
      </c>
      <c r="G56" s="6">
        <v>229.41139475909483</v>
      </c>
      <c r="H56" s="6">
        <v>1442.417399526187</v>
      </c>
      <c r="I56" s="6">
        <v>993.5348956071816</v>
      </c>
      <c r="J56" s="6">
        <v>3438.7266258719337</v>
      </c>
      <c r="K56" s="6">
        <v>0</v>
      </c>
      <c r="L56" s="6">
        <v>1155.3699327108302</v>
      </c>
      <c r="M56" s="6">
        <v>19752.053838213607</v>
      </c>
    </row>
    <row r="57" spans="1:13" ht="15">
      <c r="A57" s="2" t="s">
        <v>93</v>
      </c>
      <c r="B57" s="6">
        <v>455.32425414170825</v>
      </c>
      <c r="C57" s="6">
        <v>0</v>
      </c>
      <c r="D57" s="6">
        <v>1141.1402339660663</v>
      </c>
      <c r="E57" s="6">
        <v>55.39043649780587</v>
      </c>
      <c r="F57" s="6">
        <v>16271.081137688194</v>
      </c>
      <c r="G57" s="6">
        <v>396.250966331766</v>
      </c>
      <c r="H57" s="6">
        <v>2522.4633423668124</v>
      </c>
      <c r="I57" s="6">
        <v>1200.187730075548</v>
      </c>
      <c r="J57" s="6">
        <v>4487.064475645718</v>
      </c>
      <c r="K57" s="6">
        <v>114.55014172809312</v>
      </c>
      <c r="L57" s="6">
        <v>1050.8681607684193</v>
      </c>
      <c r="M57" s="6">
        <v>27694.320879210132</v>
      </c>
    </row>
    <row r="58" spans="1:13" ht="15">
      <c r="A58" s="2" t="s">
        <v>94</v>
      </c>
      <c r="B58" s="6">
        <v>0</v>
      </c>
      <c r="C58" s="6">
        <v>0</v>
      </c>
      <c r="D58" s="6">
        <v>1051.8021624666471</v>
      </c>
      <c r="E58" s="6">
        <v>0</v>
      </c>
      <c r="F58" s="6">
        <v>9966.378296034278</v>
      </c>
      <c r="G58" s="6">
        <v>0</v>
      </c>
      <c r="H58" s="6">
        <v>1167.7294719138372</v>
      </c>
      <c r="I58" s="6">
        <v>993.7763712530177</v>
      </c>
      <c r="J58" s="6">
        <v>2746.7485927770563</v>
      </c>
      <c r="K58" s="6">
        <v>0</v>
      </c>
      <c r="L58" s="6">
        <v>889.7363788607385</v>
      </c>
      <c r="M58" s="6">
        <v>16816.171273305576</v>
      </c>
    </row>
    <row r="59" spans="1:13" ht="15">
      <c r="A59" s="2" t="s">
        <v>102</v>
      </c>
      <c r="B59" s="6">
        <v>7</v>
      </c>
      <c r="C59" s="6">
        <v>2</v>
      </c>
      <c r="D59" s="6">
        <v>13</v>
      </c>
      <c r="E59" s="6">
        <v>1</v>
      </c>
      <c r="F59" s="6">
        <v>20</v>
      </c>
      <c r="G59" s="6">
        <v>11</v>
      </c>
      <c r="H59" s="6">
        <v>9</v>
      </c>
      <c r="I59" s="6">
        <v>8</v>
      </c>
      <c r="J59" s="6">
        <v>15</v>
      </c>
      <c r="K59" s="6">
        <v>5</v>
      </c>
      <c r="L59" s="6">
        <v>12</v>
      </c>
      <c r="M59" s="6">
        <v>0</v>
      </c>
    </row>
    <row r="60" spans="1:13" ht="15">
      <c r="A60" s="2" t="s">
        <v>103</v>
      </c>
      <c r="B60" s="6">
        <v>35</v>
      </c>
      <c r="C60" s="6">
        <v>10</v>
      </c>
      <c r="D60" s="6">
        <v>65</v>
      </c>
      <c r="E60" s="6">
        <v>5</v>
      </c>
      <c r="F60" s="6">
        <v>100</v>
      </c>
      <c r="G60" s="6">
        <v>55.00000000000001</v>
      </c>
      <c r="H60" s="6">
        <v>45</v>
      </c>
      <c r="I60" s="6">
        <v>40</v>
      </c>
      <c r="J60" s="6">
        <v>75</v>
      </c>
      <c r="K60" s="6">
        <v>25</v>
      </c>
      <c r="L60" s="6">
        <v>60</v>
      </c>
      <c r="M60" s="6">
        <v>0</v>
      </c>
    </row>
    <row r="62" ht="15">
      <c r="A62" s="16" t="s">
        <v>104</v>
      </c>
    </row>
    <row r="63" spans="1:13" ht="15">
      <c r="A63" s="2" t="s">
        <v>96</v>
      </c>
      <c r="B63" s="4">
        <f>AVERAGE(B39:B42)</f>
        <v>0</v>
      </c>
      <c r="C63" s="4">
        <f aca="true" t="shared" si="13" ref="C63:M63">AVERAGE(C39:C42)</f>
        <v>0</v>
      </c>
      <c r="D63" s="4">
        <f t="shared" si="13"/>
        <v>505.25467665660153</v>
      </c>
      <c r="E63" s="4">
        <f t="shared" si="13"/>
        <v>0</v>
      </c>
      <c r="F63" s="4">
        <f t="shared" si="13"/>
        <v>2300.2848120070407</v>
      </c>
      <c r="G63" s="4">
        <f t="shared" si="13"/>
        <v>211.2242787996347</v>
      </c>
      <c r="H63" s="4">
        <f t="shared" si="13"/>
        <v>218.55165991865024</v>
      </c>
      <c r="I63" s="4">
        <f t="shared" si="13"/>
        <v>145.22127882304494</v>
      </c>
      <c r="J63" s="4">
        <f t="shared" si="13"/>
        <v>506.3440414996024</v>
      </c>
      <c r="K63" s="4">
        <f t="shared" si="13"/>
        <v>43.65171351802489</v>
      </c>
      <c r="L63" s="4">
        <f t="shared" si="13"/>
        <v>86.19201384319179</v>
      </c>
      <c r="M63" s="4">
        <f t="shared" si="13"/>
        <v>4016.724475065791</v>
      </c>
    </row>
    <row r="64" spans="1:13" ht="15">
      <c r="A64" s="2" t="s">
        <v>97</v>
      </c>
      <c r="B64" s="4">
        <f>AVERAGE(B43:B44)</f>
        <v>0</v>
      </c>
      <c r="C64" s="4">
        <f aca="true" t="shared" si="14" ref="C64:M64">AVERAGE(C43:C44)</f>
        <v>0</v>
      </c>
      <c r="D64" s="4">
        <f t="shared" si="14"/>
        <v>0</v>
      </c>
      <c r="E64" s="4">
        <f t="shared" si="14"/>
        <v>0</v>
      </c>
      <c r="F64" s="4">
        <f t="shared" si="14"/>
        <v>1046.1405322045462</v>
      </c>
      <c r="G64" s="4">
        <f t="shared" si="14"/>
        <v>0</v>
      </c>
      <c r="H64" s="4">
        <f t="shared" si="14"/>
        <v>0</v>
      </c>
      <c r="I64" s="4">
        <f t="shared" si="14"/>
        <v>0</v>
      </c>
      <c r="J64" s="4">
        <f t="shared" si="14"/>
        <v>0</v>
      </c>
      <c r="K64" s="4">
        <f t="shared" si="14"/>
        <v>0</v>
      </c>
      <c r="L64" s="4">
        <f t="shared" si="14"/>
        <v>0</v>
      </c>
      <c r="M64" s="4">
        <f t="shared" si="14"/>
        <v>1046.1405322045462</v>
      </c>
    </row>
    <row r="65" spans="1:13" ht="15">
      <c r="A65" s="2" t="s">
        <v>98</v>
      </c>
      <c r="B65" s="4">
        <f>AVERAGE(B45:B49)</f>
        <v>72.26427367563473</v>
      </c>
      <c r="C65" s="4">
        <f aca="true" t="shared" si="15" ref="C65:M65">AVERAGE(C45:C49)</f>
        <v>0</v>
      </c>
      <c r="D65" s="4">
        <f t="shared" si="15"/>
        <v>618.2707338816015</v>
      </c>
      <c r="E65" s="4">
        <f t="shared" si="15"/>
        <v>0</v>
      </c>
      <c r="F65" s="4">
        <f t="shared" si="15"/>
        <v>3707.1465000362177</v>
      </c>
      <c r="G65" s="4">
        <f t="shared" si="15"/>
        <v>189.68562970531406</v>
      </c>
      <c r="H65" s="4">
        <f t="shared" si="15"/>
        <v>58.26013163572564</v>
      </c>
      <c r="I65" s="4">
        <f t="shared" si="15"/>
        <v>0</v>
      </c>
      <c r="J65" s="4">
        <f t="shared" si="15"/>
        <v>758.8049348424826</v>
      </c>
      <c r="K65" s="4">
        <f t="shared" si="15"/>
        <v>0</v>
      </c>
      <c r="L65" s="4">
        <f t="shared" si="15"/>
        <v>265.8979613450978</v>
      </c>
      <c r="M65" s="4">
        <f t="shared" si="15"/>
        <v>5670.3301651220745</v>
      </c>
    </row>
    <row r="66" spans="1:13" ht="15">
      <c r="A66" s="2" t="s">
        <v>99</v>
      </c>
      <c r="B66" s="4">
        <f>AVERAGE(B50:B52)</f>
        <v>0</v>
      </c>
      <c r="C66" s="4">
        <f aca="true" t="shared" si="16" ref="C66:M66">AVERAGE(C50:C52)</f>
        <v>0</v>
      </c>
      <c r="D66" s="4">
        <f t="shared" si="16"/>
        <v>0</v>
      </c>
      <c r="E66" s="4">
        <f t="shared" si="16"/>
        <v>0</v>
      </c>
      <c r="F66" s="4">
        <f t="shared" si="16"/>
        <v>1247.2295086111667</v>
      </c>
      <c r="G66" s="4">
        <f t="shared" si="16"/>
        <v>0</v>
      </c>
      <c r="H66" s="4">
        <f t="shared" si="16"/>
        <v>0</v>
      </c>
      <c r="I66" s="4">
        <f t="shared" si="16"/>
        <v>0</v>
      </c>
      <c r="J66" s="4">
        <f t="shared" si="16"/>
        <v>0</v>
      </c>
      <c r="K66" s="4">
        <f t="shared" si="16"/>
        <v>0</v>
      </c>
      <c r="L66" s="4">
        <f t="shared" si="16"/>
        <v>0</v>
      </c>
      <c r="M66" s="4">
        <f t="shared" si="16"/>
        <v>1247.2295086111667</v>
      </c>
    </row>
    <row r="67" spans="1:13" ht="15">
      <c r="A67" s="2" t="s">
        <v>23</v>
      </c>
      <c r="B67" s="4">
        <f>AVERAGE(B53:B57)</f>
        <v>771.0013909974468</v>
      </c>
      <c r="C67" s="4">
        <f aca="true" t="shared" si="17" ref="C67:M67">AVERAGE(C53:C57)</f>
        <v>368.00323251326745</v>
      </c>
      <c r="D67" s="4">
        <f t="shared" si="17"/>
        <v>734.1206669003972</v>
      </c>
      <c r="E67" s="4">
        <f t="shared" si="17"/>
        <v>11.078087299561174</v>
      </c>
      <c r="F67" s="4">
        <f t="shared" si="17"/>
        <v>12528.061920201295</v>
      </c>
      <c r="G67" s="4">
        <f t="shared" si="17"/>
        <v>236.79964101545428</v>
      </c>
      <c r="H67" s="4">
        <f t="shared" si="17"/>
        <v>1281.0675232194299</v>
      </c>
      <c r="I67" s="4">
        <f t="shared" si="17"/>
        <v>877.1647640068637</v>
      </c>
      <c r="J67" s="4">
        <f t="shared" si="17"/>
        <v>3898.143770191133</v>
      </c>
      <c r="K67" s="4">
        <f t="shared" si="17"/>
        <v>133.96859013989985</v>
      </c>
      <c r="L67" s="4">
        <f t="shared" si="17"/>
        <v>1046.546321509728</v>
      </c>
      <c r="M67" s="4">
        <f t="shared" si="17"/>
        <v>21885.955907994477</v>
      </c>
    </row>
    <row r="68" spans="1:13" ht="15">
      <c r="A68" s="13" t="s">
        <v>105</v>
      </c>
      <c r="B68" s="12" t="s">
        <v>68</v>
      </c>
      <c r="C68" s="12" t="s">
        <v>69</v>
      </c>
      <c r="D68" s="12" t="s">
        <v>70</v>
      </c>
      <c r="E68" s="12" t="s">
        <v>71</v>
      </c>
      <c r="F68" s="12" t="s">
        <v>72</v>
      </c>
      <c r="G68" s="12" t="s">
        <v>73</v>
      </c>
      <c r="H68" s="12" t="s">
        <v>74</v>
      </c>
      <c r="I68" s="12" t="s">
        <v>75</v>
      </c>
      <c r="J68" s="12" t="s">
        <v>76</v>
      </c>
      <c r="K68" s="12" t="s">
        <v>77</v>
      </c>
      <c r="L68" s="12" t="s">
        <v>78</v>
      </c>
      <c r="M68" s="12" t="s">
        <v>79</v>
      </c>
    </row>
    <row r="69" spans="1:13" ht="15">
      <c r="A69" s="2" t="s">
        <v>96</v>
      </c>
      <c r="B69" s="4">
        <f>MEDIAN(B39:B42)</f>
        <v>0</v>
      </c>
      <c r="C69" s="4">
        <f aca="true" t="shared" si="18" ref="C69:M69">MEDIAN(C39:C42)</f>
        <v>0</v>
      </c>
      <c r="D69" s="4">
        <f t="shared" si="18"/>
        <v>472.01542523547533</v>
      </c>
      <c r="E69" s="4">
        <f t="shared" si="18"/>
        <v>0</v>
      </c>
      <c r="F69" s="4">
        <f t="shared" si="18"/>
        <v>2168.3750268926715</v>
      </c>
      <c r="G69" s="4">
        <f t="shared" si="18"/>
        <v>227.295945107823</v>
      </c>
      <c r="H69" s="4">
        <f t="shared" si="18"/>
        <v>231.43547566430902</v>
      </c>
      <c r="I69" s="4">
        <f t="shared" si="18"/>
        <v>115.40717250120379</v>
      </c>
      <c r="J69" s="4">
        <f t="shared" si="18"/>
        <v>527.4480078679818</v>
      </c>
      <c r="K69" s="4">
        <f t="shared" si="18"/>
        <v>0</v>
      </c>
      <c r="L69" s="4">
        <f t="shared" si="18"/>
        <v>67.76375015021694</v>
      </c>
      <c r="M69" s="4">
        <f t="shared" si="18"/>
        <v>4032.9633599608624</v>
      </c>
    </row>
    <row r="70" spans="1:13" ht="15">
      <c r="A70" s="2" t="s">
        <v>97</v>
      </c>
      <c r="B70" s="4">
        <f>MEDIAN(B43:B44)</f>
        <v>0</v>
      </c>
      <c r="C70" s="4">
        <f aca="true" t="shared" si="19" ref="C70:M70">MEDIAN(C43:C44)</f>
        <v>0</v>
      </c>
      <c r="D70" s="4">
        <f t="shared" si="19"/>
        <v>0</v>
      </c>
      <c r="E70" s="4">
        <f t="shared" si="19"/>
        <v>0</v>
      </c>
      <c r="F70" s="4">
        <f t="shared" si="19"/>
        <v>1046.1405322045462</v>
      </c>
      <c r="G70" s="4">
        <f t="shared" si="19"/>
        <v>0</v>
      </c>
      <c r="H70" s="4">
        <f t="shared" si="19"/>
        <v>0</v>
      </c>
      <c r="I70" s="4">
        <f t="shared" si="19"/>
        <v>0</v>
      </c>
      <c r="J70" s="4">
        <f t="shared" si="19"/>
        <v>0</v>
      </c>
      <c r="K70" s="4">
        <f t="shared" si="19"/>
        <v>0</v>
      </c>
      <c r="L70" s="4">
        <f t="shared" si="19"/>
        <v>0</v>
      </c>
      <c r="M70" s="4">
        <f t="shared" si="19"/>
        <v>1046.1405322045462</v>
      </c>
    </row>
    <row r="71" spans="1:13" ht="15">
      <c r="A71" s="2" t="s">
        <v>98</v>
      </c>
      <c r="B71" s="4">
        <f>MEDIAN(B45:B49)</f>
        <v>0</v>
      </c>
      <c r="C71" s="4">
        <f aca="true" t="shared" si="20" ref="C71:M71">MEDIAN(C45:C49)</f>
        <v>0</v>
      </c>
      <c r="D71" s="4">
        <f t="shared" si="20"/>
        <v>535.7257843895255</v>
      </c>
      <c r="E71" s="4">
        <f t="shared" si="20"/>
        <v>0</v>
      </c>
      <c r="F71" s="4">
        <f t="shared" si="20"/>
        <v>3454.1411120368703</v>
      </c>
      <c r="G71" s="4">
        <f t="shared" si="20"/>
        <v>212.7292177592825</v>
      </c>
      <c r="H71" s="4">
        <f t="shared" si="20"/>
        <v>0</v>
      </c>
      <c r="I71" s="4">
        <f t="shared" si="20"/>
        <v>0</v>
      </c>
      <c r="J71" s="4">
        <f t="shared" si="20"/>
        <v>678.2820826596601</v>
      </c>
      <c r="K71" s="4">
        <f t="shared" si="20"/>
        <v>0</v>
      </c>
      <c r="L71" s="4">
        <f t="shared" si="20"/>
        <v>309.36197361720946</v>
      </c>
      <c r="M71" s="4">
        <f t="shared" si="20"/>
        <v>5072.312958231523</v>
      </c>
    </row>
    <row r="72" spans="1:13" ht="15">
      <c r="A72" s="2" t="s">
        <v>99</v>
      </c>
      <c r="B72" s="4">
        <f>MEDIAN(B50:B52)</f>
        <v>0</v>
      </c>
      <c r="C72" s="4">
        <f aca="true" t="shared" si="21" ref="C72:M72">MEDIAN(C50:C52)</f>
        <v>0</v>
      </c>
      <c r="D72" s="4">
        <f t="shared" si="21"/>
        <v>0</v>
      </c>
      <c r="E72" s="4">
        <f t="shared" si="21"/>
        <v>0</v>
      </c>
      <c r="F72" s="4">
        <f t="shared" si="21"/>
        <v>945.0856888876964</v>
      </c>
      <c r="G72" s="4">
        <f t="shared" si="21"/>
        <v>0</v>
      </c>
      <c r="H72" s="4">
        <f t="shared" si="21"/>
        <v>0</v>
      </c>
      <c r="I72" s="4">
        <f t="shared" si="21"/>
        <v>0</v>
      </c>
      <c r="J72" s="4">
        <f t="shared" si="21"/>
        <v>0</v>
      </c>
      <c r="K72" s="4">
        <f t="shared" si="21"/>
        <v>0</v>
      </c>
      <c r="L72" s="4">
        <f t="shared" si="21"/>
        <v>0</v>
      </c>
      <c r="M72" s="4">
        <f t="shared" si="21"/>
        <v>945.0856888876964</v>
      </c>
    </row>
    <row r="73" spans="1:13" ht="15">
      <c r="A73" s="2" t="s">
        <v>23</v>
      </c>
      <c r="B73" s="4">
        <f>MEDIAN(B53:B57)</f>
        <v>608.5149792879174</v>
      </c>
      <c r="C73" s="4">
        <f aca="true" t="shared" si="22" ref="C73:L73">MEDIAN(C53:C57)</f>
        <v>0</v>
      </c>
      <c r="D73" s="4">
        <f t="shared" si="22"/>
        <v>843.2413227737343</v>
      </c>
      <c r="E73" s="4">
        <f t="shared" si="22"/>
        <v>0</v>
      </c>
      <c r="F73" s="4">
        <f t="shared" si="22"/>
        <v>11304.468610022412</v>
      </c>
      <c r="G73" s="4">
        <f t="shared" si="22"/>
        <v>229.41139475909483</v>
      </c>
      <c r="H73" s="4">
        <f t="shared" si="22"/>
        <v>1442.417399526187</v>
      </c>
      <c r="I73" s="4">
        <f t="shared" si="22"/>
        <v>812.8376918471491</v>
      </c>
      <c r="J73" s="4">
        <f t="shared" si="22"/>
        <v>3453.4762296034114</v>
      </c>
      <c r="K73" s="4">
        <f t="shared" si="22"/>
        <v>114.55014172809312</v>
      </c>
      <c r="L73" s="4">
        <f t="shared" si="22"/>
        <v>1050.8681607684193</v>
      </c>
      <c r="M73" s="4">
        <f>MEDIAN(M53:M58)</f>
        <v>19394.16907247754</v>
      </c>
    </row>
    <row r="74" spans="1:13" ht="15">
      <c r="A74" s="2" t="s">
        <v>65</v>
      </c>
      <c r="B74" s="4">
        <f>MEDIAN(B43:B44,B50:B52)</f>
        <v>0</v>
      </c>
      <c r="C74" s="4">
        <f aca="true" t="shared" si="23" ref="C74:M74">MEDIAN(C43:C44,C50:C52)</f>
        <v>0</v>
      </c>
      <c r="D74" s="4">
        <f t="shared" si="23"/>
        <v>0</v>
      </c>
      <c r="E74" s="4">
        <f t="shared" si="23"/>
        <v>0</v>
      </c>
      <c r="F74" s="4">
        <f t="shared" si="23"/>
        <v>945.0856888876964</v>
      </c>
      <c r="G74" s="4">
        <f t="shared" si="23"/>
        <v>0</v>
      </c>
      <c r="H74" s="4">
        <f t="shared" si="23"/>
        <v>0</v>
      </c>
      <c r="I74" s="4">
        <f t="shared" si="23"/>
        <v>0</v>
      </c>
      <c r="J74" s="4">
        <f t="shared" si="23"/>
        <v>0</v>
      </c>
      <c r="K74" s="4">
        <f t="shared" si="23"/>
        <v>0</v>
      </c>
      <c r="L74" s="4">
        <f t="shared" si="23"/>
        <v>0</v>
      </c>
      <c r="M74" s="4">
        <f t="shared" si="23"/>
        <v>945.0856888876964</v>
      </c>
    </row>
    <row r="75" spans="1:13" ht="15">
      <c r="A75" s="2" t="s">
        <v>64</v>
      </c>
      <c r="B75" s="4">
        <f>MEDIAN(B39:B42,B45:B49)</f>
        <v>0</v>
      </c>
      <c r="C75" s="4">
        <f aca="true" t="shared" si="24" ref="C75:M75">MEDIAN(C39:C42,C45:C49)</f>
        <v>0</v>
      </c>
      <c r="D75" s="4">
        <f t="shared" si="24"/>
        <v>519.4385174393119</v>
      </c>
      <c r="E75" s="4">
        <f t="shared" si="24"/>
        <v>0</v>
      </c>
      <c r="F75" s="4">
        <f t="shared" si="24"/>
        <v>2817.1746288856375</v>
      </c>
      <c r="G75" s="4">
        <f t="shared" si="24"/>
        <v>214.40548468547223</v>
      </c>
      <c r="H75" s="4">
        <f t="shared" si="24"/>
        <v>114.85621583349142</v>
      </c>
      <c r="I75" s="4">
        <f t="shared" si="24"/>
        <v>0</v>
      </c>
      <c r="J75" s="4">
        <f t="shared" si="24"/>
        <v>546.7066435393289</v>
      </c>
      <c r="K75" s="4">
        <f t="shared" si="24"/>
        <v>0</v>
      </c>
      <c r="L75" s="4">
        <f t="shared" si="24"/>
        <v>209.24055507233328</v>
      </c>
      <c r="M75" s="4">
        <f t="shared" si="24"/>
        <v>4790.876026365051</v>
      </c>
    </row>
    <row r="76" spans="1:13" ht="15">
      <c r="A76" s="13" t="s">
        <v>106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">
      <c r="A77" s="2" t="s">
        <v>96</v>
      </c>
      <c r="B77" s="4">
        <f>STDEV(B39:B42)</f>
        <v>0</v>
      </c>
      <c r="C77" s="4">
        <f aca="true" t="shared" si="25" ref="C77:M77">STDEV(C39:C42)</f>
        <v>0</v>
      </c>
      <c r="D77" s="4">
        <f t="shared" si="25"/>
        <v>145.3957190292988</v>
      </c>
      <c r="E77" s="4">
        <f t="shared" si="25"/>
        <v>0</v>
      </c>
      <c r="F77" s="4">
        <f t="shared" si="25"/>
        <v>360.01107676279315</v>
      </c>
      <c r="G77" s="4">
        <f t="shared" si="25"/>
        <v>64.80960636759511</v>
      </c>
      <c r="H77" s="4">
        <f t="shared" si="25"/>
        <v>78.63431531540832</v>
      </c>
      <c r="I77" s="4">
        <f t="shared" si="25"/>
        <v>174.61188082732</v>
      </c>
      <c r="J77" s="4">
        <f t="shared" si="25"/>
        <v>56.48601545465716</v>
      </c>
      <c r="K77" s="4">
        <f t="shared" si="25"/>
        <v>87.30342703604978</v>
      </c>
      <c r="L77" s="4">
        <f t="shared" si="25"/>
        <v>103.97605529364662</v>
      </c>
      <c r="M77" s="4">
        <f t="shared" si="25"/>
        <v>686.0156761540613</v>
      </c>
    </row>
    <row r="78" spans="1:13" ht="15">
      <c r="A78" s="2" t="s">
        <v>97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">
      <c r="A79" s="2" t="s">
        <v>98</v>
      </c>
      <c r="B79" s="4">
        <f>STDEV(B45:B49)</f>
        <v>103.80390682702888</v>
      </c>
      <c r="C79" s="4">
        <f aca="true" t="shared" si="26" ref="C79:M79">STDEV(C45:C49)</f>
        <v>0</v>
      </c>
      <c r="D79" s="4">
        <f t="shared" si="26"/>
        <v>167.5405871753036</v>
      </c>
      <c r="E79" s="4">
        <f t="shared" si="26"/>
        <v>0</v>
      </c>
      <c r="F79" s="4">
        <f t="shared" si="26"/>
        <v>1458.7041232671263</v>
      </c>
      <c r="G79" s="4">
        <f t="shared" si="26"/>
        <v>146.5833658089048</v>
      </c>
      <c r="H79" s="4">
        <f t="shared" si="26"/>
        <v>130.27361471556856</v>
      </c>
      <c r="I79" s="4">
        <f t="shared" si="26"/>
        <v>0</v>
      </c>
      <c r="J79" s="4">
        <f t="shared" si="26"/>
        <v>258.8110681513778</v>
      </c>
      <c r="K79" s="4">
        <f t="shared" si="26"/>
        <v>0</v>
      </c>
      <c r="L79" s="4">
        <f t="shared" si="26"/>
        <v>165.61555463775176</v>
      </c>
      <c r="M79" s="4">
        <f t="shared" si="26"/>
        <v>2047.7333021840939</v>
      </c>
    </row>
    <row r="80" spans="1:13" ht="15">
      <c r="A80" s="2" t="s">
        <v>99</v>
      </c>
      <c r="B80" s="4">
        <f>STDEV(B50:B52)</f>
        <v>0</v>
      </c>
      <c r="C80" s="4">
        <f aca="true" t="shared" si="27" ref="C80:M80">STDEV(C50:C52)</f>
        <v>0</v>
      </c>
      <c r="D80" s="4">
        <f t="shared" si="27"/>
        <v>0</v>
      </c>
      <c r="E80" s="4">
        <f t="shared" si="27"/>
        <v>0</v>
      </c>
      <c r="F80" s="4">
        <f t="shared" si="27"/>
        <v>970.362920737261</v>
      </c>
      <c r="G80" s="4">
        <f t="shared" si="27"/>
        <v>0</v>
      </c>
      <c r="H80" s="4">
        <f t="shared" si="27"/>
        <v>0</v>
      </c>
      <c r="I80" s="4">
        <f t="shared" si="27"/>
        <v>0</v>
      </c>
      <c r="J80" s="4">
        <f t="shared" si="27"/>
        <v>0</v>
      </c>
      <c r="K80" s="4">
        <f t="shared" si="27"/>
        <v>0</v>
      </c>
      <c r="L80" s="4">
        <f t="shared" si="27"/>
        <v>0</v>
      </c>
      <c r="M80" s="4">
        <f t="shared" si="27"/>
        <v>970.362920737261</v>
      </c>
    </row>
    <row r="81" spans="1:13" ht="15">
      <c r="A81" s="2" t="s">
        <v>23</v>
      </c>
      <c r="B81" s="4">
        <f>STDEV(B53:B57)</f>
        <v>424.3018432381532</v>
      </c>
      <c r="C81" s="4">
        <f aca="true" t="shared" si="28" ref="C81:M81">STDEV(C53:C57)</f>
        <v>660.781556290505</v>
      </c>
      <c r="D81" s="4">
        <f t="shared" si="28"/>
        <v>735.1760125910955</v>
      </c>
      <c r="E81" s="4">
        <f t="shared" si="28"/>
        <v>24.771356262495864</v>
      </c>
      <c r="F81" s="4">
        <f t="shared" si="28"/>
        <v>5730.746227698069</v>
      </c>
      <c r="G81" s="4">
        <f t="shared" si="28"/>
        <v>245.46536472532586</v>
      </c>
      <c r="H81" s="4">
        <f t="shared" si="28"/>
        <v>1244.3420980233595</v>
      </c>
      <c r="I81" s="4">
        <f t="shared" si="28"/>
        <v>219.39199456009558</v>
      </c>
      <c r="J81" s="4">
        <f t="shared" si="28"/>
        <v>2021.783678232331</v>
      </c>
      <c r="K81" s="4">
        <f t="shared" si="28"/>
        <v>107.52889419357776</v>
      </c>
      <c r="L81" s="4">
        <f t="shared" si="28"/>
        <v>466.5948150516788</v>
      </c>
      <c r="M81" s="4">
        <f t="shared" si="28"/>
        <v>10169.946994284668</v>
      </c>
    </row>
    <row r="82" spans="1:13" ht="1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">
      <c r="A83" s="2" t="s">
        <v>107</v>
      </c>
      <c r="B83" s="4"/>
      <c r="C83" s="4"/>
      <c r="D83" s="4">
        <f aca="true" t="shared" si="29" ref="D83:M83">D73/(MEDIAN(D39:D52))</f>
        <v>1.839088431258307</v>
      </c>
      <c r="E83" s="4"/>
      <c r="F83" s="4">
        <f t="shared" si="29"/>
        <v>5.077353494204007</v>
      </c>
      <c r="G83" s="4">
        <f t="shared" si="29"/>
        <v>1.9060359731283187</v>
      </c>
      <c r="H83" s="4"/>
      <c r="I83" s="4"/>
      <c r="J83" s="4">
        <f t="shared" si="29"/>
        <v>6.762957802711238</v>
      </c>
      <c r="K83" s="4"/>
      <c r="L83" s="4"/>
      <c r="M83" s="4">
        <f t="shared" si="29"/>
        <v>5.229489055686339</v>
      </c>
    </row>
    <row r="85" spans="1:13" ht="15">
      <c r="A85" s="13" t="s">
        <v>108</v>
      </c>
      <c r="B85" s="12" t="s">
        <v>68</v>
      </c>
      <c r="C85" s="12" t="s">
        <v>69</v>
      </c>
      <c r="D85" s="12" t="s">
        <v>70</v>
      </c>
      <c r="E85" s="12" t="s">
        <v>71</v>
      </c>
      <c r="F85" s="12" t="s">
        <v>72</v>
      </c>
      <c r="G85" s="12" t="s">
        <v>73</v>
      </c>
      <c r="H85" s="12" t="s">
        <v>74</v>
      </c>
      <c r="I85" s="12" t="s">
        <v>75</v>
      </c>
      <c r="J85" s="12" t="s">
        <v>76</v>
      </c>
      <c r="K85" s="12" t="s">
        <v>77</v>
      </c>
      <c r="L85" s="12" t="s">
        <v>78</v>
      </c>
      <c r="M85" s="12" t="s">
        <v>79</v>
      </c>
    </row>
    <row r="86" spans="1:13" ht="15">
      <c r="A86" s="2" t="s">
        <v>96</v>
      </c>
      <c r="B86" s="5">
        <f>MEDIAN(B39:B42)/1000</f>
        <v>0</v>
      </c>
      <c r="C86" s="5">
        <f aca="true" t="shared" si="30" ref="C86:M86">MEDIAN(C39:C42)/1000</f>
        <v>0</v>
      </c>
      <c r="D86" s="5">
        <f t="shared" si="30"/>
        <v>0.47201542523547535</v>
      </c>
      <c r="E86" s="5">
        <f t="shared" si="30"/>
        <v>0</v>
      </c>
      <c r="F86" s="5">
        <f t="shared" si="30"/>
        <v>2.1683750268926714</v>
      </c>
      <c r="G86" s="5">
        <f t="shared" si="30"/>
        <v>0.227295945107823</v>
      </c>
      <c r="H86" s="5">
        <f t="shared" si="30"/>
        <v>0.23143547566430903</v>
      </c>
      <c r="I86" s="5">
        <f t="shared" si="30"/>
        <v>0.11540717250120379</v>
      </c>
      <c r="J86" s="5">
        <f t="shared" si="30"/>
        <v>0.5274480078679818</v>
      </c>
      <c r="K86" s="5">
        <f t="shared" si="30"/>
        <v>0</v>
      </c>
      <c r="L86" s="5">
        <f t="shared" si="30"/>
        <v>0.06776375015021693</v>
      </c>
      <c r="M86" s="5">
        <f t="shared" si="30"/>
        <v>4.0329633599608625</v>
      </c>
    </row>
    <row r="87" spans="1:13" ht="15">
      <c r="A87" s="2" t="s">
        <v>97</v>
      </c>
      <c r="B87" s="5">
        <f>MEDIAN(B43:B44)/1000</f>
        <v>0</v>
      </c>
      <c r="C87" s="5">
        <f aca="true" t="shared" si="31" ref="C87:M87">MEDIAN(C43:C44)/1000</f>
        <v>0</v>
      </c>
      <c r="D87" s="5">
        <f t="shared" si="31"/>
        <v>0</v>
      </c>
      <c r="E87" s="5">
        <f t="shared" si="31"/>
        <v>0</v>
      </c>
      <c r="F87" s="5">
        <f t="shared" si="31"/>
        <v>1.046140532204546</v>
      </c>
      <c r="G87" s="5">
        <f t="shared" si="31"/>
        <v>0</v>
      </c>
      <c r="H87" s="5">
        <f t="shared" si="31"/>
        <v>0</v>
      </c>
      <c r="I87" s="5">
        <f t="shared" si="31"/>
        <v>0</v>
      </c>
      <c r="J87" s="5">
        <f t="shared" si="31"/>
        <v>0</v>
      </c>
      <c r="K87" s="5">
        <f t="shared" si="31"/>
        <v>0</v>
      </c>
      <c r="L87" s="5">
        <f t="shared" si="31"/>
        <v>0</v>
      </c>
      <c r="M87" s="5">
        <f t="shared" si="31"/>
        <v>1.046140532204546</v>
      </c>
    </row>
    <row r="88" spans="1:13" ht="15">
      <c r="A88" s="2" t="s">
        <v>98</v>
      </c>
      <c r="B88" s="5">
        <f>MEDIAN(B45:B49)/1000</f>
        <v>0</v>
      </c>
      <c r="C88" s="5">
        <f aca="true" t="shared" si="32" ref="C88:M88">MEDIAN(C45:C49)/1000</f>
        <v>0</v>
      </c>
      <c r="D88" s="5">
        <f t="shared" si="32"/>
        <v>0.5357257843895256</v>
      </c>
      <c r="E88" s="5">
        <f t="shared" si="32"/>
        <v>0</v>
      </c>
      <c r="F88" s="5">
        <f t="shared" si="32"/>
        <v>3.4541411120368704</v>
      </c>
      <c r="G88" s="5">
        <f t="shared" si="32"/>
        <v>0.2127292177592825</v>
      </c>
      <c r="H88" s="5">
        <f t="shared" si="32"/>
        <v>0</v>
      </c>
      <c r="I88" s="5">
        <f t="shared" si="32"/>
        <v>0</v>
      </c>
      <c r="J88" s="5">
        <f t="shared" si="32"/>
        <v>0.6782820826596601</v>
      </c>
      <c r="K88" s="5">
        <f t="shared" si="32"/>
        <v>0</v>
      </c>
      <c r="L88" s="5">
        <f t="shared" si="32"/>
        <v>0.30936197361720946</v>
      </c>
      <c r="M88" s="5">
        <f t="shared" si="32"/>
        <v>5.072312958231524</v>
      </c>
    </row>
    <row r="89" spans="1:13" ht="15">
      <c r="A89" s="2" t="s">
        <v>99</v>
      </c>
      <c r="B89" s="5">
        <f>MEDIAN(B50:B52)/1000</f>
        <v>0</v>
      </c>
      <c r="C89" s="5">
        <f aca="true" t="shared" si="33" ref="C89:M89">MEDIAN(C50:C52)/1000</f>
        <v>0</v>
      </c>
      <c r="D89" s="5">
        <f t="shared" si="33"/>
        <v>0</v>
      </c>
      <c r="E89" s="5">
        <f t="shared" si="33"/>
        <v>0</v>
      </c>
      <c r="F89" s="5">
        <f t="shared" si="33"/>
        <v>0.9450856888876964</v>
      </c>
      <c r="G89" s="5">
        <f t="shared" si="33"/>
        <v>0</v>
      </c>
      <c r="H89" s="5">
        <f t="shared" si="33"/>
        <v>0</v>
      </c>
      <c r="I89" s="5">
        <f t="shared" si="33"/>
        <v>0</v>
      </c>
      <c r="J89" s="5">
        <f t="shared" si="33"/>
        <v>0</v>
      </c>
      <c r="K89" s="5">
        <f t="shared" si="33"/>
        <v>0</v>
      </c>
      <c r="L89" s="5">
        <f t="shared" si="33"/>
        <v>0</v>
      </c>
      <c r="M89" s="5">
        <f t="shared" si="33"/>
        <v>0.9450856888876964</v>
      </c>
    </row>
    <row r="90" spans="1:13" ht="15">
      <c r="A90" s="2" t="s">
        <v>23</v>
      </c>
      <c r="B90" s="5">
        <f>MEDIAN(B53:B57)/1000</f>
        <v>0.6085149792879174</v>
      </c>
      <c r="C90" s="5">
        <f aca="true" t="shared" si="34" ref="C90:M90">MEDIAN(C53:C57)/1000</f>
        <v>0</v>
      </c>
      <c r="D90" s="5">
        <f t="shared" si="34"/>
        <v>0.8432413227737343</v>
      </c>
      <c r="E90" s="5">
        <f t="shared" si="34"/>
        <v>0</v>
      </c>
      <c r="F90" s="5">
        <f t="shared" si="34"/>
        <v>11.304468610022411</v>
      </c>
      <c r="G90" s="5">
        <f t="shared" si="34"/>
        <v>0.22941139475909483</v>
      </c>
      <c r="H90" s="5">
        <f t="shared" si="34"/>
        <v>1.4424173995261869</v>
      </c>
      <c r="I90" s="5">
        <f t="shared" si="34"/>
        <v>0.8128376918471492</v>
      </c>
      <c r="J90" s="5">
        <f t="shared" si="34"/>
        <v>3.4534762296034116</v>
      </c>
      <c r="K90" s="5">
        <f t="shared" si="34"/>
        <v>0.11455014172809312</v>
      </c>
      <c r="L90" s="5">
        <f t="shared" si="34"/>
        <v>1.0508681607684194</v>
      </c>
      <c r="M90" s="5">
        <f t="shared" si="34"/>
        <v>19.75205383821361</v>
      </c>
    </row>
    <row r="91" spans="1:13" ht="15">
      <c r="A91" s="2" t="s">
        <v>65</v>
      </c>
      <c r="B91" s="5">
        <f>MEDIAN(B43:B44,B50:B52)/1000</f>
        <v>0</v>
      </c>
      <c r="C91" s="5">
        <f aca="true" t="shared" si="35" ref="C91:M91">MEDIAN(C43:C44,C50:C52)/1000</f>
        <v>0</v>
      </c>
      <c r="D91" s="5">
        <f t="shared" si="35"/>
        <v>0</v>
      </c>
      <c r="E91" s="5">
        <f t="shared" si="35"/>
        <v>0</v>
      </c>
      <c r="F91" s="5">
        <f t="shared" si="35"/>
        <v>0.9450856888876964</v>
      </c>
      <c r="G91" s="5">
        <f t="shared" si="35"/>
        <v>0</v>
      </c>
      <c r="H91" s="5">
        <f t="shared" si="35"/>
        <v>0</v>
      </c>
      <c r="I91" s="5">
        <f t="shared" si="35"/>
        <v>0</v>
      </c>
      <c r="J91" s="5">
        <f t="shared" si="35"/>
        <v>0</v>
      </c>
      <c r="K91" s="5">
        <f t="shared" si="35"/>
        <v>0</v>
      </c>
      <c r="L91" s="5">
        <f t="shared" si="35"/>
        <v>0</v>
      </c>
      <c r="M91" s="5">
        <f t="shared" si="35"/>
        <v>0.9450856888876964</v>
      </c>
    </row>
    <row r="92" spans="1:13" ht="15">
      <c r="A92" s="2" t="s">
        <v>64</v>
      </c>
      <c r="B92" s="5">
        <f>MEDIAN(B39:B42,B45:B49)/1000</f>
        <v>0</v>
      </c>
      <c r="C92" s="5">
        <f aca="true" t="shared" si="36" ref="C92:M92">MEDIAN(C39:C42,C45:C49)/1000</f>
        <v>0</v>
      </c>
      <c r="D92" s="5">
        <f t="shared" si="36"/>
        <v>0.5194385174393119</v>
      </c>
      <c r="E92" s="5">
        <f t="shared" si="36"/>
        <v>0</v>
      </c>
      <c r="F92" s="5">
        <f t="shared" si="36"/>
        <v>2.8171746288856374</v>
      </c>
      <c r="G92" s="5">
        <f t="shared" si="36"/>
        <v>0.21440548468547224</v>
      </c>
      <c r="H92" s="5">
        <f t="shared" si="36"/>
        <v>0.11485621583349141</v>
      </c>
      <c r="I92" s="5">
        <f t="shared" si="36"/>
        <v>0</v>
      </c>
      <c r="J92" s="5">
        <f t="shared" si="36"/>
        <v>0.5467066435393289</v>
      </c>
      <c r="K92" s="5">
        <f t="shared" si="36"/>
        <v>0</v>
      </c>
      <c r="L92" s="5">
        <f t="shared" si="36"/>
        <v>0.20924055507233327</v>
      </c>
      <c r="M92" s="5">
        <f t="shared" si="36"/>
        <v>4.790876026365051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 topLeftCell="A1">
      <selection activeCell="I14" sqref="I14"/>
    </sheetView>
  </sheetViews>
  <sheetFormatPr defaultColWidth="9.140625" defaultRowHeight="15"/>
  <cols>
    <col min="1" max="1" width="14.421875" style="0" customWidth="1"/>
    <col min="2" max="2" width="9.28125" style="0" bestFit="1" customWidth="1"/>
    <col min="3" max="3" width="12.57421875" style="0" customWidth="1"/>
    <col min="4" max="4" width="11.57421875" style="0" bestFit="1" customWidth="1"/>
    <col min="5" max="5" width="11.00390625" style="0" customWidth="1"/>
    <col min="6" max="8" width="11.57421875" style="0" bestFit="1" customWidth="1"/>
  </cols>
  <sheetData>
    <row r="1" spans="1:7" ht="15">
      <c r="A1" s="2" t="s">
        <v>37</v>
      </c>
      <c r="B1" s="2" t="s">
        <v>38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</row>
    <row r="2" spans="1:7" ht="15">
      <c r="A2" s="2" t="s">
        <v>44</v>
      </c>
      <c r="B2" s="5">
        <v>4.317</v>
      </c>
      <c r="C2" s="5">
        <v>18.836640928762787</v>
      </c>
      <c r="D2" s="5">
        <v>1.798</v>
      </c>
      <c r="E2" s="5">
        <v>0.06027310665630071</v>
      </c>
      <c r="F2" s="9">
        <v>1.2336074956414007</v>
      </c>
      <c r="G2" s="10">
        <f aca="true" t="shared" si="0" ref="G2:G21">B2-D2</f>
        <v>2.519</v>
      </c>
    </row>
    <row r="3" spans="1:7" ht="15">
      <c r="A3" s="2" t="s">
        <v>45</v>
      </c>
      <c r="B3" s="5">
        <v>3.749</v>
      </c>
      <c r="C3" s="5">
        <v>16.18672724157135</v>
      </c>
      <c r="D3" s="5">
        <v>1.568</v>
      </c>
      <c r="E3" s="5">
        <v>0.040619569363532344</v>
      </c>
      <c r="F3" s="9">
        <v>1.1579392127005086</v>
      </c>
      <c r="G3" s="10">
        <f t="shared" si="0"/>
        <v>2.181</v>
      </c>
    </row>
    <row r="4" spans="1:7" ht="15">
      <c r="A4" s="2" t="s">
        <v>46</v>
      </c>
      <c r="B4" s="5">
        <v>4.791</v>
      </c>
      <c r="C4" s="5">
        <v>23.699900338971073</v>
      </c>
      <c r="D4" s="5">
        <v>2.197</v>
      </c>
      <c r="E4" s="5">
        <v>0.07234521203076831</v>
      </c>
      <c r="F4" s="9">
        <v>1.5261028745248228</v>
      </c>
      <c r="G4" s="10">
        <f t="shared" si="0"/>
        <v>2.5940000000000003</v>
      </c>
    </row>
    <row r="5" spans="1:7" ht="15">
      <c r="A5" s="2" t="s">
        <v>47</v>
      </c>
      <c r="B5" s="5">
        <v>3.21</v>
      </c>
      <c r="C5" s="5">
        <v>16.81094239932344</v>
      </c>
      <c r="D5" s="5">
        <v>8.563</v>
      </c>
      <c r="E5" s="5">
        <v>0.039919892512737906</v>
      </c>
      <c r="F5" s="9">
        <v>1.5226341610664993</v>
      </c>
      <c r="G5" s="10">
        <f t="shared" si="0"/>
        <v>-5.353000000000001</v>
      </c>
    </row>
    <row r="6" spans="1:7" ht="15">
      <c r="A6" s="2" t="s">
        <v>48</v>
      </c>
      <c r="B6" s="5">
        <v>1.22</v>
      </c>
      <c r="C6" s="5">
        <v>17.39924360956204</v>
      </c>
      <c r="D6" s="5">
        <v>1.562</v>
      </c>
      <c r="E6" s="5">
        <v>0.0798327526849083</v>
      </c>
      <c r="F6" s="9">
        <v>0.9966716560532044</v>
      </c>
      <c r="G6" s="10">
        <f t="shared" si="0"/>
        <v>-0.3420000000000001</v>
      </c>
    </row>
    <row r="7" spans="1:7" ht="15">
      <c r="A7" s="2" t="s">
        <v>49</v>
      </c>
      <c r="B7" s="5">
        <v>0.872</v>
      </c>
      <c r="C7" s="5">
        <v>10.345126765169697</v>
      </c>
      <c r="D7" s="5">
        <v>1.692</v>
      </c>
      <c r="E7" s="5">
        <v>0</v>
      </c>
      <c r="F7" s="9">
        <v>0.6598723931552934</v>
      </c>
      <c r="G7" s="10">
        <f t="shared" si="0"/>
        <v>-0.82</v>
      </c>
    </row>
    <row r="8" spans="1:7" ht="15">
      <c r="A8" s="2" t="s">
        <v>50</v>
      </c>
      <c r="B8" s="5">
        <v>5.48</v>
      </c>
      <c r="C8" s="5">
        <v>21.61276574366468</v>
      </c>
      <c r="D8" s="5">
        <v>2.406</v>
      </c>
      <c r="E8" s="5">
        <v>0.057844006187593354</v>
      </c>
      <c r="F8" s="9">
        <v>1.1832527338557193</v>
      </c>
      <c r="G8" s="10">
        <f t="shared" si="0"/>
        <v>3.0740000000000003</v>
      </c>
    </row>
    <row r="9" spans="1:7" ht="15">
      <c r="A9" s="2" t="s">
        <v>51</v>
      </c>
      <c r="B9" s="5">
        <v>3.668</v>
      </c>
      <c r="C9" s="5">
        <v>14.564131360043783</v>
      </c>
      <c r="D9" s="5">
        <v>0.668</v>
      </c>
      <c r="E9" s="5">
        <v>0</v>
      </c>
      <c r="F9" s="9">
        <v>1.0154202206491563</v>
      </c>
      <c r="G9" s="10">
        <f t="shared" si="0"/>
        <v>3</v>
      </c>
    </row>
    <row r="10" spans="1:7" ht="15">
      <c r="A10" s="2" t="s">
        <v>52</v>
      </c>
      <c r="B10" s="5">
        <v>5.007</v>
      </c>
      <c r="C10" s="5">
        <v>26.64257883585602</v>
      </c>
      <c r="D10" s="5">
        <v>5.199</v>
      </c>
      <c r="E10" s="5">
        <v>0.11411565610333023</v>
      </c>
      <c r="F10" s="9">
        <v>1.9445176473890569</v>
      </c>
      <c r="G10" s="10">
        <f t="shared" si="0"/>
        <v>-0.19200000000000017</v>
      </c>
    </row>
    <row r="11" spans="1:7" ht="15">
      <c r="A11" s="2" t="s">
        <v>53</v>
      </c>
      <c r="B11" s="5">
        <v>9.124</v>
      </c>
      <c r="C11" s="5">
        <v>44.11239879310057</v>
      </c>
      <c r="D11" s="5">
        <v>8.783</v>
      </c>
      <c r="E11" s="5">
        <v>0.3272911617071804</v>
      </c>
      <c r="F11" s="9">
        <v>1.8704647515700592</v>
      </c>
      <c r="G11" s="10">
        <f t="shared" si="0"/>
        <v>0.3410000000000011</v>
      </c>
    </row>
    <row r="12" spans="1:7" ht="15">
      <c r="A12" s="2" t="s">
        <v>54</v>
      </c>
      <c r="B12" s="5">
        <v>5.072</v>
      </c>
      <c r="C12" s="5">
        <v>20.73356925973068</v>
      </c>
      <c r="D12" s="5">
        <v>0.727</v>
      </c>
      <c r="E12" s="5">
        <v>0.03752536999411295</v>
      </c>
      <c r="F12" s="9">
        <v>0.24422217241280816</v>
      </c>
      <c r="G12" s="10">
        <f t="shared" si="0"/>
        <v>4.345</v>
      </c>
    </row>
    <row r="13" spans="1:7" ht="15">
      <c r="A13" s="2" t="s">
        <v>55</v>
      </c>
      <c r="B13" s="5">
        <v>0.945</v>
      </c>
      <c r="C13" s="5">
        <v>6.964089196864623</v>
      </c>
      <c r="D13" s="5">
        <v>0.179</v>
      </c>
      <c r="E13" s="5">
        <v>0</v>
      </c>
      <c r="F13" s="9">
        <v>0.5543970583089438</v>
      </c>
      <c r="G13" s="10">
        <f t="shared" si="0"/>
        <v>0.766</v>
      </c>
    </row>
    <row r="14" spans="1:7" ht="15">
      <c r="A14" s="2" t="s">
        <v>56</v>
      </c>
      <c r="B14" s="5">
        <v>0.464</v>
      </c>
      <c r="C14" s="5"/>
      <c r="D14" s="5"/>
      <c r="E14" s="5">
        <v>0</v>
      </c>
      <c r="F14" s="9"/>
      <c r="G14" s="10">
        <f t="shared" si="0"/>
        <v>0.464</v>
      </c>
    </row>
    <row r="15" spans="1:7" ht="15">
      <c r="A15" s="2" t="s">
        <v>57</v>
      </c>
      <c r="B15" s="5">
        <v>2.333</v>
      </c>
      <c r="C15" s="5">
        <v>6.5613213226088805</v>
      </c>
      <c r="D15" s="5">
        <v>0.98</v>
      </c>
      <c r="E15" s="5">
        <v>0</v>
      </c>
      <c r="F15" s="9">
        <v>0.6402498371160016</v>
      </c>
      <c r="G15" s="10">
        <f t="shared" si="0"/>
        <v>1.3530000000000002</v>
      </c>
    </row>
    <row r="16" spans="1:7" ht="15">
      <c r="A16" t="s">
        <v>25</v>
      </c>
      <c r="B16" s="11">
        <v>7.928</v>
      </c>
      <c r="C16" s="5">
        <v>16.867462124035434</v>
      </c>
      <c r="D16" s="11">
        <v>19.754807487842893</v>
      </c>
      <c r="E16" s="5">
        <v>0.21641556037924012</v>
      </c>
      <c r="F16" s="9">
        <v>0.7754990428080346</v>
      </c>
      <c r="G16" s="10">
        <f t="shared" si="0"/>
        <v>-11.826807487842892</v>
      </c>
    </row>
    <row r="17" spans="1:7" ht="15">
      <c r="A17" t="s">
        <v>26</v>
      </c>
      <c r="B17" s="11">
        <v>19.036</v>
      </c>
      <c r="C17" s="5">
        <v>37.345273941639306</v>
      </c>
      <c r="D17" s="11">
        <v>10.608659499892727</v>
      </c>
      <c r="E17" s="5">
        <v>0.6965904652984174</v>
      </c>
      <c r="F17" s="9">
        <v>1.4876976695201234</v>
      </c>
      <c r="G17" s="10">
        <f t="shared" si="0"/>
        <v>8.427340500107274</v>
      </c>
    </row>
    <row r="18" spans="1:7" ht="15">
      <c r="A18" t="s">
        <v>27</v>
      </c>
      <c r="B18" s="11">
        <v>35.019</v>
      </c>
      <c r="C18" s="5">
        <v>76.09804878001812</v>
      </c>
      <c r="D18" s="11">
        <v>21.72173402668104</v>
      </c>
      <c r="E18" s="5">
        <v>1.3904461506648322</v>
      </c>
      <c r="F18" s="9">
        <v>2.795329086564936</v>
      </c>
      <c r="G18" s="10">
        <f t="shared" si="0"/>
        <v>13.297265973318957</v>
      </c>
    </row>
    <row r="19" spans="1:7" ht="15">
      <c r="A19" t="s">
        <v>28</v>
      </c>
      <c r="B19" s="11">
        <v>19.752</v>
      </c>
      <c r="C19" s="5">
        <v>63.25975801043387</v>
      </c>
      <c r="D19" s="11">
        <v>11.914626212405947</v>
      </c>
      <c r="E19" s="5">
        <v>1.8315491296583946</v>
      </c>
      <c r="F19" s="9">
        <v>2.3790698653075926</v>
      </c>
      <c r="G19" s="10">
        <f t="shared" si="0"/>
        <v>7.837373787594052</v>
      </c>
    </row>
    <row r="20" spans="1:7" ht="15">
      <c r="A20" t="s">
        <v>29</v>
      </c>
      <c r="B20" s="11">
        <v>27.694</v>
      </c>
      <c r="C20" s="5">
        <v>77.15936426667969</v>
      </c>
      <c r="D20" s="11">
        <v>13.708667752095876</v>
      </c>
      <c r="E20" s="5">
        <v>1.7832739961488273</v>
      </c>
      <c r="F20" s="9">
        <v>0.18714036409176873</v>
      </c>
      <c r="G20" s="10">
        <f t="shared" si="0"/>
        <v>13.985332247904124</v>
      </c>
    </row>
    <row r="21" spans="1:7" ht="15">
      <c r="A21" t="s">
        <v>58</v>
      </c>
      <c r="B21" s="11">
        <v>16.816</v>
      </c>
      <c r="C21" s="5">
        <v>33.151909920553585</v>
      </c>
      <c r="D21" s="11">
        <v>8.18549420815543</v>
      </c>
      <c r="E21" s="5">
        <v>0.7414977843790359</v>
      </c>
      <c r="F21" s="9">
        <v>1.352606150020057</v>
      </c>
      <c r="G21" s="10">
        <f t="shared" si="0"/>
        <v>8.63050579184457</v>
      </c>
    </row>
    <row r="23" spans="1:7" ht="15">
      <c r="A23" s="2" t="s">
        <v>17</v>
      </c>
      <c r="B23" s="2" t="s">
        <v>38</v>
      </c>
      <c r="C23" s="2" t="s">
        <v>59</v>
      </c>
      <c r="D23" s="2" t="s">
        <v>40</v>
      </c>
      <c r="E23" s="2" t="s">
        <v>41</v>
      </c>
      <c r="F23" s="2" t="s">
        <v>42</v>
      </c>
      <c r="G23" s="2" t="s">
        <v>43</v>
      </c>
    </row>
    <row r="24" spans="1:7" ht="15">
      <c r="A24" s="2" t="s">
        <v>60</v>
      </c>
      <c r="B24" s="11">
        <f>MEDIAN(B2:B5)</f>
        <v>4.033</v>
      </c>
      <c r="C24" s="11">
        <f aca="true" t="shared" si="1" ref="C24:G24">MEDIAN(C2:C5)</f>
        <v>17.823791664043114</v>
      </c>
      <c r="D24" s="11">
        <f t="shared" si="1"/>
        <v>1.9975</v>
      </c>
      <c r="E24" s="11">
        <f t="shared" si="1"/>
        <v>0.050446338009916526</v>
      </c>
      <c r="F24" s="11">
        <f t="shared" si="1"/>
        <v>1.37812082835395</v>
      </c>
      <c r="G24" s="11">
        <f t="shared" si="1"/>
        <v>2.35</v>
      </c>
    </row>
    <row r="25" spans="1:7" ht="15">
      <c r="A25" s="2" t="s">
        <v>61</v>
      </c>
      <c r="B25" s="11">
        <f>MEDIAN(B8:B12)</f>
        <v>5.072</v>
      </c>
      <c r="C25" s="11">
        <f aca="true" t="shared" si="2" ref="C25:G25">MEDIAN(C8:C12)</f>
        <v>21.61276574366468</v>
      </c>
      <c r="D25" s="11">
        <f t="shared" si="2"/>
        <v>2.406</v>
      </c>
      <c r="E25" s="11">
        <f t="shared" si="2"/>
        <v>0.057844006187593354</v>
      </c>
      <c r="F25" s="11">
        <f t="shared" si="2"/>
        <v>1.1832527338557193</v>
      </c>
      <c r="G25" s="11">
        <f t="shared" si="2"/>
        <v>3</v>
      </c>
    </row>
    <row r="26" spans="1:7" ht="15">
      <c r="A26" s="2" t="s">
        <v>62</v>
      </c>
      <c r="B26" s="11">
        <f>MEDIAN(B6:B7)</f>
        <v>1.046</v>
      </c>
      <c r="C26" s="11">
        <f aca="true" t="shared" si="3" ref="C26:G26">MEDIAN(C6:C7)</f>
        <v>13.872185187365869</v>
      </c>
      <c r="D26" s="11">
        <f t="shared" si="3"/>
        <v>1.627</v>
      </c>
      <c r="E26" s="11">
        <f t="shared" si="3"/>
        <v>0.03991637634245415</v>
      </c>
      <c r="F26" s="11">
        <f t="shared" si="3"/>
        <v>0.828272024604249</v>
      </c>
      <c r="G26" s="11">
        <f t="shared" si="3"/>
        <v>-0.581</v>
      </c>
    </row>
    <row r="27" spans="1:7" ht="15">
      <c r="A27" s="2" t="s">
        <v>63</v>
      </c>
      <c r="B27" s="11">
        <f>MEDIAN(B13:B15)</f>
        <v>0.945</v>
      </c>
      <c r="C27" s="11">
        <f aca="true" t="shared" si="4" ref="C27:G27">MEDIAN(C13:C15)</f>
        <v>6.762705259736752</v>
      </c>
      <c r="D27" s="11">
        <f t="shared" si="4"/>
        <v>0.5794999999999999</v>
      </c>
      <c r="E27" s="11">
        <f t="shared" si="4"/>
        <v>0</v>
      </c>
      <c r="F27" s="11">
        <f t="shared" si="4"/>
        <v>0.5973234477124727</v>
      </c>
      <c r="G27" s="11">
        <f t="shared" si="4"/>
        <v>0.766</v>
      </c>
    </row>
    <row r="28" spans="1:7" ht="15">
      <c r="A28" s="2" t="s">
        <v>23</v>
      </c>
      <c r="B28" s="11">
        <f>MEDIAN(B16:B20)</f>
        <v>19.752</v>
      </c>
      <c r="C28" s="11">
        <f aca="true" t="shared" si="5" ref="C28:G28">MEDIAN(C16:C20)</f>
        <v>63.25975801043387</v>
      </c>
      <c r="D28" s="11">
        <f t="shared" si="5"/>
        <v>13.708667752095876</v>
      </c>
      <c r="E28" s="11">
        <f t="shared" si="5"/>
        <v>1.3904461506648322</v>
      </c>
      <c r="F28" s="11">
        <f t="shared" si="5"/>
        <v>1.4876976695201234</v>
      </c>
      <c r="G28" s="11">
        <f t="shared" si="5"/>
        <v>8.427340500107274</v>
      </c>
    </row>
    <row r="29" spans="1:7" ht="15">
      <c r="A29" s="2" t="s">
        <v>64</v>
      </c>
      <c r="B29" s="11">
        <f>MEDIAN(B2:B5,B8:B12)</f>
        <v>4.791</v>
      </c>
      <c r="C29" s="11">
        <f aca="true" t="shared" si="6" ref="C29:G29">MEDIAN(C2:C5,C8:C12)</f>
        <v>20.73356925973068</v>
      </c>
      <c r="D29" s="11">
        <f t="shared" si="6"/>
        <v>2.197</v>
      </c>
      <c r="E29" s="11">
        <f t="shared" si="6"/>
        <v>0.057844006187593354</v>
      </c>
      <c r="F29" s="11">
        <f t="shared" si="6"/>
        <v>1.2336074956414007</v>
      </c>
      <c r="G29" s="11">
        <f t="shared" si="6"/>
        <v>2.519</v>
      </c>
    </row>
    <row r="30" spans="1:7" ht="15">
      <c r="A30" s="2" t="s">
        <v>65</v>
      </c>
      <c r="B30" s="11">
        <f>MEDIAN(B6:B7,B13:B15)</f>
        <v>0.945</v>
      </c>
      <c r="C30" s="11">
        <f>MEDIAN(C6:C7,C13:C15)</f>
        <v>8.65460798101716</v>
      </c>
      <c r="D30" s="11">
        <f aca="true" t="shared" si="7" ref="D30:G30">MEDIAN(D6:D7,D13:D15)</f>
        <v>1.271</v>
      </c>
      <c r="E30" s="11">
        <f t="shared" si="7"/>
        <v>0</v>
      </c>
      <c r="F30" s="11">
        <f t="shared" si="7"/>
        <v>0.6500611151356475</v>
      </c>
      <c r="G30" s="11">
        <f t="shared" si="7"/>
        <v>0.464</v>
      </c>
    </row>
    <row r="32" spans="1:6" ht="15">
      <c r="A32" t="s">
        <v>66</v>
      </c>
      <c r="B32" s="5">
        <f>B28/B29</f>
        <v>4.122730118973074</v>
      </c>
      <c r="C32" s="5">
        <f aca="true" t="shared" si="8" ref="C32:D32">C28/C29</f>
        <v>3.0510790119142075</v>
      </c>
      <c r="D32" s="5">
        <f t="shared" si="8"/>
        <v>6.239721325487426</v>
      </c>
      <c r="E32" s="5">
        <f>E28/E29</f>
        <v>24.037860485587554</v>
      </c>
      <c r="F32" s="5">
        <f aca="true" t="shared" si="9" ref="F32">F28/F29</f>
        <v>1.2059732733276003</v>
      </c>
    </row>
    <row r="33" spans="1:6" ht="15">
      <c r="A33" t="s">
        <v>67</v>
      </c>
      <c r="B33" s="5">
        <f>B28/B30</f>
        <v>20.901587301587302</v>
      </c>
      <c r="C33" s="5">
        <f aca="true" t="shared" si="10" ref="C33:D33">C28/C30</f>
        <v>7.309373012525413</v>
      </c>
      <c r="D33" s="5">
        <f t="shared" si="10"/>
        <v>10.78573387261674</v>
      </c>
      <c r="E33" s="5"/>
      <c r="F33" s="5">
        <f aca="true" t="shared" si="11" ref="F33">F28/F30</f>
        <v>2.2885504683812496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 topLeftCell="A1">
      <selection activeCell="M71" sqref="M71"/>
    </sheetView>
  </sheetViews>
  <sheetFormatPr defaultColWidth="9.140625" defaultRowHeight="15"/>
  <cols>
    <col min="1" max="1" width="25.421875" style="0" customWidth="1"/>
    <col min="2" max="2" width="10.140625" style="0" bestFit="1" customWidth="1"/>
    <col min="12" max="12" width="10.00390625" style="0" bestFit="1" customWidth="1"/>
  </cols>
  <sheetData>
    <row r="1" spans="1:10" ht="15">
      <c r="A1" t="s">
        <v>36</v>
      </c>
      <c r="B1" s="1" t="s">
        <v>0</v>
      </c>
      <c r="J1" t="s">
        <v>1</v>
      </c>
    </row>
    <row r="2" spans="1:14" s="2" customFormat="1" ht="15">
      <c r="A2" s="2" t="s">
        <v>2</v>
      </c>
      <c r="C2" s="2" t="str">
        <f>'[1]PFAS shrimp'!E2</f>
        <v>i-PFOS*</v>
      </c>
      <c r="D2" s="2" t="str">
        <f>'[1]PFAS shrimp'!F2</f>
        <v>n-PFOS*</v>
      </c>
      <c r="E2" s="2" t="str">
        <f>'[1]PFAS shrimp'!J2</f>
        <v>PFHxA</v>
      </c>
      <c r="F2" s="2" t="str">
        <f>'[1]PFAS shrimp'!L2</f>
        <v>PFOA</v>
      </c>
      <c r="G2" s="2" t="str">
        <f>'[1]PFAS shrimp'!M2</f>
        <v>PFNA</v>
      </c>
      <c r="H2" s="2" t="str">
        <f>'[1]PFAS shrimp'!N2</f>
        <v>PFDcA</v>
      </c>
      <c r="I2" s="2" t="str">
        <f>'[1]PFAS shrimp'!O2</f>
        <v>PFUnA</v>
      </c>
      <c r="J2" s="2" t="str">
        <f>'[1]PFAS shrimp'!P2</f>
        <v>PFDoA</v>
      </c>
      <c r="K2" s="2" t="str">
        <f>'[1]PFAS shrimp'!Q2</f>
        <v>PFTrA</v>
      </c>
      <c r="L2" s="2" t="str">
        <f>'[1]PFAS shrimp'!R2</f>
        <v>PFTeA</v>
      </c>
      <c r="M2" s="2" t="str">
        <f>'[1]PFAS shrimp'!T2</f>
        <v>FOSA</v>
      </c>
      <c r="N2" s="2" t="str">
        <f>'[1]PFAS shrimp'!U2</f>
        <v>ΣPFAS</v>
      </c>
    </row>
    <row r="3" spans="1:14" ht="15">
      <c r="A3" s="2" t="str">
        <f>'[1]PFAS shrimp'!A3</f>
        <v>Shrimp Kvanangen</v>
      </c>
      <c r="B3" s="2" t="str">
        <f>'[1]PFAS shrimp'!B3</f>
        <v>R1</v>
      </c>
      <c r="C3">
        <f>'[1]PFAS shrimp'!E3</f>
        <v>177</v>
      </c>
      <c r="D3">
        <f>'[1]PFAS shrimp'!F3</f>
        <v>3253</v>
      </c>
      <c r="E3">
        <f>'[1]PFAS shrimp'!J3</f>
        <v>45</v>
      </c>
      <c r="F3">
        <f>'[1]PFAS shrimp'!L3</f>
        <v>201</v>
      </c>
      <c r="G3">
        <f>'[1]PFAS shrimp'!M3</f>
        <v>488</v>
      </c>
      <c r="H3">
        <f>'[1]PFAS shrimp'!N3</f>
        <v>701</v>
      </c>
      <c r="I3">
        <f>'[1]PFAS shrimp'!O3</f>
        <v>2056</v>
      </c>
      <c r="J3">
        <f>'[1]PFAS shrimp'!P3</f>
        <v>667</v>
      </c>
      <c r="K3">
        <f>'[1]PFAS shrimp'!Q3</f>
        <v>2439</v>
      </c>
      <c r="L3">
        <f>'[1]PFAS shrimp'!R3</f>
        <v>313</v>
      </c>
      <c r="M3">
        <f>'[1]PFAS shrimp'!T3</f>
        <v>632</v>
      </c>
      <c r="N3">
        <f>'[1]PFAS shrimp'!U3</f>
        <v>10972</v>
      </c>
    </row>
    <row r="4" spans="1:14" ht="15">
      <c r="A4" s="2" t="str">
        <f>'[1]PFAS shrimp'!A4</f>
        <v>Shrimp Kvanangen</v>
      </c>
      <c r="B4" s="2" t="str">
        <f>'[1]PFAS shrimp'!B4</f>
        <v>R2</v>
      </c>
      <c r="C4">
        <f>'[1]PFAS shrimp'!E4</f>
        <v>162</v>
      </c>
      <c r="D4">
        <f>'[1]PFAS shrimp'!F4</f>
        <v>2743</v>
      </c>
      <c r="E4">
        <f>'[1]PFAS shrimp'!J4</f>
        <v>46</v>
      </c>
      <c r="F4">
        <f>'[1]PFAS shrimp'!L4</f>
        <v>221</v>
      </c>
      <c r="G4">
        <f>'[1]PFAS shrimp'!M4</f>
        <v>485</v>
      </c>
      <c r="H4">
        <f>'[1]PFAS shrimp'!N4</f>
        <v>646</v>
      </c>
      <c r="I4">
        <f>'[1]PFAS shrimp'!O4</f>
        <v>2106</v>
      </c>
      <c r="J4">
        <f>'[1]PFAS shrimp'!P4</f>
        <v>546</v>
      </c>
      <c r="K4">
        <f>'[1]PFAS shrimp'!Q4</f>
        <v>2143</v>
      </c>
      <c r="L4">
        <f>'[1]PFAS shrimp'!R4</f>
        <v>390</v>
      </c>
      <c r="M4">
        <f>'[1]PFAS shrimp'!T4</f>
        <v>645</v>
      </c>
      <c r="N4">
        <f>'[1]PFAS shrimp'!U4</f>
        <v>10133</v>
      </c>
    </row>
    <row r="5" spans="1:14" ht="15">
      <c r="A5" s="2" t="str">
        <f>'[1]PFAS shrimp'!A5</f>
        <v>Shrimp Kvanangen</v>
      </c>
      <c r="B5" s="2" t="str">
        <f>'[1]PFAS shrimp'!B5</f>
        <v>R3</v>
      </c>
      <c r="C5">
        <f>'[1]PFAS shrimp'!E5</f>
        <v>199</v>
      </c>
      <c r="D5">
        <f>'[1]PFAS shrimp'!F5</f>
        <v>3334</v>
      </c>
      <c r="E5">
        <f>'[1]PFAS shrimp'!J5</f>
        <v>47</v>
      </c>
      <c r="F5">
        <f>'[1]PFAS shrimp'!L5</f>
        <v>209</v>
      </c>
      <c r="G5">
        <f>'[1]PFAS shrimp'!M5</f>
        <v>610</v>
      </c>
      <c r="H5">
        <f>'[1]PFAS shrimp'!N5</f>
        <v>751</v>
      </c>
      <c r="I5">
        <f>'[1]PFAS shrimp'!O5</f>
        <v>2540</v>
      </c>
      <c r="J5">
        <f>'[1]PFAS shrimp'!P5</f>
        <v>517</v>
      </c>
      <c r="K5">
        <f>'[1]PFAS shrimp'!Q5</f>
        <v>1990</v>
      </c>
      <c r="L5">
        <f>'[1]PFAS shrimp'!R5</f>
        <v>311</v>
      </c>
      <c r="M5">
        <f>'[1]PFAS shrimp'!T5</f>
        <v>619</v>
      </c>
      <c r="N5">
        <f>'[1]PFAS shrimp'!U5</f>
        <v>11127</v>
      </c>
    </row>
    <row r="6" spans="1:14" ht="15">
      <c r="A6" s="2" t="str">
        <f>'[1]PFAS shrimp'!A6</f>
        <v>Shrimp Malangen</v>
      </c>
      <c r="B6" s="2" t="str">
        <f>'[1]PFAS shrimp'!B6</f>
        <v>M1</v>
      </c>
      <c r="C6">
        <f>'[1]PFAS shrimp'!E6</f>
        <v>71</v>
      </c>
      <c r="D6">
        <f>'[1]PFAS shrimp'!F6</f>
        <v>2508</v>
      </c>
      <c r="E6">
        <f>'[1]PFAS shrimp'!J6</f>
        <v>81</v>
      </c>
      <c r="F6">
        <f>'[1]PFAS shrimp'!L6</f>
        <v>164</v>
      </c>
      <c r="G6">
        <f>'[1]PFAS shrimp'!M6</f>
        <v>283</v>
      </c>
      <c r="H6">
        <f>'[1]PFAS shrimp'!N6</f>
        <v>358</v>
      </c>
      <c r="I6">
        <f>'[1]PFAS shrimp'!O6</f>
        <v>920</v>
      </c>
      <c r="J6">
        <f>'[1]PFAS shrimp'!P6</f>
        <v>211</v>
      </c>
      <c r="K6">
        <f>'[1]PFAS shrimp'!Q6</f>
        <v>475</v>
      </c>
      <c r="L6" t="str">
        <f>'[1]PFAS shrimp'!R6</f>
        <v>8.3 (&lt;LOD)</v>
      </c>
      <c r="M6">
        <f>'[1]PFAS shrimp'!T6</f>
        <v>415</v>
      </c>
      <c r="N6">
        <f>'[1]PFAS shrimp'!U6</f>
        <v>5486</v>
      </c>
    </row>
    <row r="7" spans="1:14" ht="15">
      <c r="A7" s="2" t="str">
        <f>'[1]PFAS shrimp'!A7</f>
        <v>Shrimp Malangen</v>
      </c>
      <c r="B7" s="2" t="str">
        <f>'[1]PFAS shrimp'!B7</f>
        <v>M2</v>
      </c>
      <c r="C7">
        <f>'[1]PFAS shrimp'!E7</f>
        <v>155</v>
      </c>
      <c r="D7">
        <f>'[1]PFAS shrimp'!F7</f>
        <v>2703</v>
      </c>
      <c r="E7">
        <f>'[1]PFAS shrimp'!J7</f>
        <v>81</v>
      </c>
      <c r="F7">
        <f>'[1]PFAS shrimp'!L7</f>
        <v>181</v>
      </c>
      <c r="G7">
        <f>'[1]PFAS shrimp'!M7</f>
        <v>242</v>
      </c>
      <c r="H7">
        <f>'[1]PFAS shrimp'!N7</f>
        <v>366</v>
      </c>
      <c r="I7">
        <f>'[1]PFAS shrimp'!O7</f>
        <v>1067</v>
      </c>
      <c r="J7">
        <f>'[1]PFAS shrimp'!P7</f>
        <v>286</v>
      </c>
      <c r="K7">
        <f>'[1]PFAS shrimp'!Q7</f>
        <v>761</v>
      </c>
      <c r="L7" t="str">
        <f>'[1]PFAS shrimp'!R7</f>
        <v>8.3 (&lt;LOD)</v>
      </c>
      <c r="M7">
        <f>'[1]PFAS shrimp'!T7</f>
        <v>899</v>
      </c>
      <c r="N7">
        <f>'[1]PFAS shrimp'!U7</f>
        <v>6741</v>
      </c>
    </row>
    <row r="8" spans="1:14" ht="15">
      <c r="A8" s="2" t="str">
        <f>'[1]PFAS shrimp'!A8</f>
        <v>Shrimp Malangen</v>
      </c>
      <c r="B8" s="2" t="str">
        <f>'[1]PFAS shrimp'!B8</f>
        <v>M3</v>
      </c>
      <c r="C8">
        <f>'[1]PFAS shrimp'!E8</f>
        <v>54</v>
      </c>
      <c r="D8">
        <f>'[1]PFAS shrimp'!F8</f>
        <v>2097</v>
      </c>
      <c r="E8">
        <f>'[1]PFAS shrimp'!J8</f>
        <v>50</v>
      </c>
      <c r="F8">
        <f>'[1]PFAS shrimp'!L8</f>
        <v>207</v>
      </c>
      <c r="G8">
        <f>'[1]PFAS shrimp'!M8</f>
        <v>256</v>
      </c>
      <c r="H8">
        <f>'[1]PFAS shrimp'!N8</f>
        <v>436</v>
      </c>
      <c r="I8">
        <f>'[1]PFAS shrimp'!O8</f>
        <v>1132</v>
      </c>
      <c r="J8">
        <f>'[1]PFAS shrimp'!P8</f>
        <v>272</v>
      </c>
      <c r="K8">
        <f>'[1]PFAS shrimp'!Q8</f>
        <v>960</v>
      </c>
      <c r="L8" t="str">
        <f>'[1]PFAS shrimp'!R8</f>
        <v>8.3 (&lt;LOD)</v>
      </c>
      <c r="M8">
        <f>'[1]PFAS shrimp'!T8</f>
        <v>915</v>
      </c>
      <c r="N8">
        <f>'[1]PFAS shrimp'!U8</f>
        <v>6379</v>
      </c>
    </row>
    <row r="9" spans="1:14" ht="15">
      <c r="A9" s="2" t="str">
        <f>'[1]PFAS halibut'!A3</f>
        <v>Halibut</v>
      </c>
      <c r="B9" s="2" t="str">
        <f>'[1]PFAS halibut'!B3</f>
        <v>H1</v>
      </c>
      <c r="C9">
        <f>'[1]PFAS halibut'!E3</f>
        <v>206</v>
      </c>
      <c r="D9">
        <f>'[1]PFAS halibut'!F3</f>
        <v>1604</v>
      </c>
      <c r="E9" t="str">
        <f>'[1]PFAS halibut'!J3</f>
        <v>0.9 (&lt;LOD)</v>
      </c>
      <c r="F9" t="str">
        <f>'[1]PFAS halibut'!L3</f>
        <v>2.8 (&lt;LOD)</v>
      </c>
      <c r="G9">
        <f>'[1]PFAS halibut'!M3</f>
        <v>118</v>
      </c>
      <c r="H9">
        <f>'[1]PFAS halibut'!N3</f>
        <v>75</v>
      </c>
      <c r="I9">
        <f>'[1]PFAS halibut'!O3</f>
        <v>217</v>
      </c>
      <c r="J9">
        <f>'[1]PFAS halibut'!P3</f>
        <v>48</v>
      </c>
      <c r="K9">
        <f>'[1]PFAS halibut'!Q3</f>
        <v>298</v>
      </c>
      <c r="L9" t="str">
        <f>'[1]PFAS halibut'!R3</f>
        <v>2.8 (&lt;LOD)</v>
      </c>
      <c r="M9" t="str">
        <f>'[1]PFAS halibut'!T3</f>
        <v>0.3 (&lt;LOD)</v>
      </c>
      <c r="N9">
        <f>'[1]PFAS halibut'!U3</f>
        <v>2566</v>
      </c>
    </row>
    <row r="10" spans="1:14" ht="15">
      <c r="A10" s="2" t="str">
        <f>'[1]PFAS halibut'!A4</f>
        <v>Halibut</v>
      </c>
      <c r="B10" s="2" t="str">
        <f>'[1]PFAS halibut'!B4</f>
        <v>H2</v>
      </c>
      <c r="C10">
        <f>'[1]PFAS halibut'!E4</f>
        <v>197</v>
      </c>
      <c r="D10">
        <f>'[1]PFAS halibut'!F4</f>
        <v>810</v>
      </c>
      <c r="E10" t="str">
        <f>'[1]PFAS halibut'!J4</f>
        <v>0.9 (&lt;LOD)</v>
      </c>
      <c r="F10" t="str">
        <f>'[1]PFAS halibut'!L4</f>
        <v>2.8 (&lt;LOD)</v>
      </c>
      <c r="G10">
        <f>'[1]PFAS halibut'!M4</f>
        <v>65</v>
      </c>
      <c r="H10">
        <f>'[1]PFAS halibut'!N4</f>
        <v>66</v>
      </c>
      <c r="I10">
        <f>'[1]PFAS halibut'!O4</f>
        <v>422</v>
      </c>
      <c r="J10">
        <f>'[1]PFAS halibut'!P4</f>
        <v>27</v>
      </c>
      <c r="K10">
        <f>'[1]PFAS halibut'!Q4</f>
        <v>244</v>
      </c>
      <c r="L10" t="str">
        <f>'[1]PFAS halibut'!R4</f>
        <v>2.8 (&lt;LOD)</v>
      </c>
      <c r="M10" t="str">
        <f>'[1]PFAS halibut'!T4</f>
        <v>0.3 (&lt;LOD)</v>
      </c>
      <c r="N10">
        <f>'[1]PFAS halibut'!U4</f>
        <v>1831</v>
      </c>
    </row>
    <row r="11" spans="1:14" ht="15">
      <c r="A11" s="2" t="str">
        <f>'[1]PFAS halibut'!A5</f>
        <v>Halibut</v>
      </c>
      <c r="B11" s="2" t="str">
        <f>'[1]PFAS halibut'!B5</f>
        <v>H3</v>
      </c>
      <c r="C11" t="str">
        <f>'[1]PFAS halibut'!E5</f>
        <v>2.4 (&lt;LOD)</v>
      </c>
      <c r="D11">
        <f>'[1]PFAS halibut'!F5</f>
        <v>247</v>
      </c>
      <c r="E11" t="str">
        <f>'[1]PFAS halibut'!J5</f>
        <v>0.9 (&lt;LOD)</v>
      </c>
      <c r="F11" t="str">
        <f>'[1]PFAS halibut'!L5</f>
        <v>2.8 (&lt;LOD)</v>
      </c>
      <c r="G11">
        <f>'[1]PFAS halibut'!M5</f>
        <v>44</v>
      </c>
      <c r="H11">
        <f>'[1]PFAS halibut'!N5</f>
        <v>51</v>
      </c>
      <c r="I11">
        <f>'[1]PFAS halibut'!O5</f>
        <v>132</v>
      </c>
      <c r="J11">
        <f>'[1]PFAS halibut'!P5</f>
        <v>19</v>
      </c>
      <c r="K11">
        <f>'[1]PFAS halibut'!Q5</f>
        <v>118</v>
      </c>
      <c r="L11" t="str">
        <f>'[1]PFAS halibut'!R5</f>
        <v>2.8 (&lt;LOD)</v>
      </c>
      <c r="M11" t="str">
        <f>'[1]PFAS halibut'!T5</f>
        <v>0.3 (&lt;LOD)</v>
      </c>
      <c r="N11">
        <f>'[1]PFAS halibut'!U5</f>
        <v>611</v>
      </c>
    </row>
    <row r="12" spans="1:14" ht="15">
      <c r="A12" s="2" t="str">
        <f>'[1]PFAS halibut'!A6</f>
        <v>Halibut</v>
      </c>
      <c r="B12" s="2" t="str">
        <f>'[1]PFAS halibut'!B6</f>
        <v>H4</v>
      </c>
      <c r="C12">
        <f>'[1]PFAS halibut'!E6</f>
        <v>39</v>
      </c>
      <c r="D12">
        <f>'[1]PFAS halibut'!F6</f>
        <v>407</v>
      </c>
      <c r="E12" t="str">
        <f>'[1]PFAS halibut'!J6</f>
        <v>0.9 (&lt;LOD)</v>
      </c>
      <c r="F12" t="str">
        <f>'[1]PFAS halibut'!L6</f>
        <v>2.8 (&lt;LOD)</v>
      </c>
      <c r="G12">
        <f>'[1]PFAS halibut'!M6</f>
        <v>26</v>
      </c>
      <c r="H12">
        <f>'[1]PFAS halibut'!N6</f>
        <v>19</v>
      </c>
      <c r="I12">
        <f>'[1]PFAS halibut'!O6</f>
        <v>102</v>
      </c>
      <c r="J12">
        <f>'[1]PFAS halibut'!P6</f>
        <v>13</v>
      </c>
      <c r="K12">
        <f>'[1]PFAS halibut'!Q6</f>
        <v>142</v>
      </c>
      <c r="L12" t="str">
        <f>'[1]PFAS halibut'!R6</f>
        <v>2.8 (&lt;LOD)</v>
      </c>
      <c r="M12" t="str">
        <f>'[1]PFAS halibut'!T6</f>
        <v>0.3 (&lt;LOD)</v>
      </c>
      <c r="N12">
        <f>'[1]PFAS halibut'!U6</f>
        <v>748</v>
      </c>
    </row>
    <row r="13" spans="1:14" ht="15">
      <c r="A13" s="2" t="str">
        <f>'[1]PFAS halibut'!A7</f>
        <v>Halibut</v>
      </c>
      <c r="B13" s="2" t="str">
        <f>'[1]PFAS halibut'!B7</f>
        <v>H5</v>
      </c>
      <c r="C13">
        <f>'[1]PFAS halibut'!E7</f>
        <v>22</v>
      </c>
      <c r="D13">
        <f>'[1]PFAS halibut'!F7</f>
        <v>614</v>
      </c>
      <c r="E13" t="str">
        <f>'[1]PFAS halibut'!J7</f>
        <v>0.9 (&lt;LOD)</v>
      </c>
      <c r="F13" t="str">
        <f>'[1]PFAS halibut'!L7</f>
        <v>2.8 (&lt;LOD)</v>
      </c>
      <c r="G13">
        <f>'[1]PFAS halibut'!M7</f>
        <v>29</v>
      </c>
      <c r="H13">
        <f>'[1]PFAS halibut'!N7</f>
        <v>16</v>
      </c>
      <c r="I13">
        <f>'[1]PFAS halibut'!O7</f>
        <v>116</v>
      </c>
      <c r="J13">
        <f>'[1]PFAS halibut'!P7</f>
        <v>28</v>
      </c>
      <c r="K13">
        <f>'[1]PFAS halibut'!Q7</f>
        <v>176</v>
      </c>
      <c r="L13" t="str">
        <f>'[1]PFAS halibut'!R7</f>
        <v>2.8 (&lt;LOD)</v>
      </c>
      <c r="M13" t="str">
        <f>'[1]PFAS halibut'!T7</f>
        <v>0.3 (&lt;LOD)</v>
      </c>
      <c r="N13">
        <f>'[1]PFAS halibut'!U7</f>
        <v>1001</v>
      </c>
    </row>
    <row r="14" spans="1:14" ht="15">
      <c r="A14" s="2" t="str">
        <f>'[1]PFAS halibut'!A8</f>
        <v>Halibut</v>
      </c>
      <c r="B14" s="2" t="str">
        <f>'[1]PFAS halibut'!B8</f>
        <v>H6</v>
      </c>
      <c r="C14">
        <f>'[1]PFAS halibut'!E8</f>
        <v>29</v>
      </c>
      <c r="D14">
        <f>'[1]PFAS halibut'!F8</f>
        <v>1293</v>
      </c>
      <c r="E14" t="str">
        <f>'[1]PFAS halibut'!J8</f>
        <v>0.9 (&lt;LOD)</v>
      </c>
      <c r="F14" t="str">
        <f>'[1]PFAS halibut'!L8</f>
        <v>2.8 (&lt;LOD)</v>
      </c>
      <c r="G14">
        <f>'[1]PFAS halibut'!M8</f>
        <v>252</v>
      </c>
      <c r="H14">
        <f>'[1]PFAS halibut'!N8</f>
        <v>155</v>
      </c>
      <c r="I14">
        <f>'[1]PFAS halibut'!O8</f>
        <v>1186</v>
      </c>
      <c r="J14">
        <f>'[1]PFAS halibut'!P8</f>
        <v>357</v>
      </c>
      <c r="K14">
        <f>'[1]PFAS halibut'!Q8</f>
        <v>2341</v>
      </c>
      <c r="L14">
        <f>'[1]PFAS halibut'!R8</f>
        <v>549</v>
      </c>
      <c r="M14" t="str">
        <f>'[1]PFAS halibut'!T8</f>
        <v>0.3 (&lt;LOD)</v>
      </c>
      <c r="N14" s="3">
        <f>'[1]PFAS halibut'!U8</f>
        <v>6162</v>
      </c>
    </row>
    <row r="15" spans="1:14" ht="15">
      <c r="A15" s="2" t="str">
        <f>'[1]PFAS halibut'!A9</f>
        <v>Halibut</v>
      </c>
      <c r="B15" s="2" t="str">
        <f>'[1]PFAS halibut'!B9</f>
        <v>H7</v>
      </c>
      <c r="C15">
        <f>'[1]PFAS halibut'!E9</f>
        <v>61</v>
      </c>
      <c r="D15">
        <f>'[1]PFAS halibut'!F9</f>
        <v>979</v>
      </c>
      <c r="E15" t="str">
        <f>'[1]PFAS halibut'!J9</f>
        <v>0.9 (&lt;LOD)</v>
      </c>
      <c r="F15" t="str">
        <f>'[1]PFAS halibut'!L9</f>
        <v>2.8 (&lt;LOD)</v>
      </c>
      <c r="G15">
        <f>'[1]PFAS halibut'!M9</f>
        <v>104</v>
      </c>
      <c r="H15">
        <f>'[1]PFAS halibut'!N9</f>
        <v>93</v>
      </c>
      <c r="I15">
        <f>'[1]PFAS halibut'!O9</f>
        <v>367</v>
      </c>
      <c r="J15">
        <f>'[1]PFAS halibut'!P9</f>
        <v>76</v>
      </c>
      <c r="K15">
        <f>'[1]PFAS halibut'!Q9</f>
        <v>402</v>
      </c>
      <c r="L15" t="str">
        <f>'[1]PFAS halibut'!R9</f>
        <v>2.8 (&lt;LOD)</v>
      </c>
      <c r="M15" t="str">
        <f>'[1]PFAS halibut'!T9</f>
        <v>0.3 (&lt;LOD)</v>
      </c>
      <c r="N15">
        <f>'[1]PFAS halibut'!U9</f>
        <v>2082</v>
      </c>
    </row>
    <row r="16" spans="1:14" ht="15">
      <c r="A16" s="2" t="str">
        <f>'[1]PFAS halibut'!A10</f>
        <v>Halibut</v>
      </c>
      <c r="B16" s="2" t="str">
        <f>'[1]PFAS halibut'!B10</f>
        <v>H8</v>
      </c>
      <c r="C16">
        <f>'[1]PFAS halibut'!E10</f>
        <v>50</v>
      </c>
      <c r="D16">
        <f>'[1]PFAS halibut'!F10</f>
        <v>887</v>
      </c>
      <c r="E16" t="str">
        <f>'[1]PFAS halibut'!J10</f>
        <v>0.9 (&lt;LOD)</v>
      </c>
      <c r="F16" t="str">
        <f>'[1]PFAS halibut'!L10</f>
        <v>2.8 (&lt;LOD)</v>
      </c>
      <c r="G16">
        <f>'[1]PFAS halibut'!M10</f>
        <v>63</v>
      </c>
      <c r="H16">
        <f>'[1]PFAS halibut'!N10</f>
        <v>71</v>
      </c>
      <c r="I16">
        <f>'[1]PFAS halibut'!O10</f>
        <v>479</v>
      </c>
      <c r="J16">
        <f>'[1]PFAS halibut'!P10</f>
        <v>56</v>
      </c>
      <c r="K16">
        <f>'[1]PFAS halibut'!Q10</f>
        <v>276</v>
      </c>
      <c r="L16" t="str">
        <f>'[1]PFAS halibut'!R10</f>
        <v>2.8 (&lt;LOD)</v>
      </c>
      <c r="M16" t="str">
        <f>'[1]PFAS halibut'!T10</f>
        <v>0.3 (&lt;LOD)</v>
      </c>
      <c r="N16">
        <f>'[1]PFAS halibut'!U10</f>
        <v>1882</v>
      </c>
    </row>
    <row r="17" spans="1:14" ht="15">
      <c r="A17" s="2" t="str">
        <f>'[1]PFAS halibut'!A11</f>
        <v>Halibut</v>
      </c>
      <c r="B17" s="2" t="str">
        <f>'[1]PFAS halibut'!B11</f>
        <v>H9</v>
      </c>
      <c r="C17">
        <f>'[1]PFAS halibut'!E11</f>
        <v>66</v>
      </c>
      <c r="D17">
        <f>'[1]PFAS halibut'!F11</f>
        <v>1722</v>
      </c>
      <c r="E17" t="str">
        <f>'[1]PFAS halibut'!J11</f>
        <v>0.9 (&lt;LOD)</v>
      </c>
      <c r="F17" t="str">
        <f>'[1]PFAS halibut'!L11</f>
        <v>2.8 (&lt;LOD)</v>
      </c>
      <c r="G17">
        <f>'[1]PFAS halibut'!M11</f>
        <v>42</v>
      </c>
      <c r="H17">
        <f>'[1]PFAS halibut'!N11</f>
        <v>52</v>
      </c>
      <c r="I17">
        <f>'[1]PFAS halibut'!O11</f>
        <v>391</v>
      </c>
      <c r="J17">
        <f>'[1]PFAS halibut'!P11</f>
        <v>126</v>
      </c>
      <c r="K17">
        <f>'[1]PFAS halibut'!Q11</f>
        <v>421</v>
      </c>
      <c r="L17" t="str">
        <f>'[1]PFAS halibut'!R11</f>
        <v>2.8 (&lt;LOD)</v>
      </c>
      <c r="M17" t="str">
        <f>'[1]PFAS halibut'!T11</f>
        <v>0.3 (&lt;LOD)</v>
      </c>
      <c r="N17">
        <f>'[1]PFAS halibut'!U11</f>
        <v>2820</v>
      </c>
    </row>
    <row r="19" spans="1:14" ht="15">
      <c r="A19" s="2" t="s">
        <v>3</v>
      </c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2" t="s">
        <v>9</v>
      </c>
      <c r="I19" s="2" t="s">
        <v>10</v>
      </c>
      <c r="J19" s="2" t="s">
        <v>11</v>
      </c>
      <c r="K19" s="2" t="s">
        <v>12</v>
      </c>
      <c r="L19" s="2" t="s">
        <v>13</v>
      </c>
      <c r="M19" s="2" t="s">
        <v>14</v>
      </c>
      <c r="N19" s="2" t="s">
        <v>15</v>
      </c>
    </row>
    <row r="20" spans="1:15" ht="15">
      <c r="A20" s="2" t="s">
        <v>16</v>
      </c>
      <c r="C20" s="4">
        <f aca="true" t="shared" si="0" ref="C20:N20">AVERAGE(C3:C5)</f>
        <v>179.33333333333334</v>
      </c>
      <c r="D20" s="4">
        <f t="shared" si="0"/>
        <v>3110</v>
      </c>
      <c r="E20" s="4">
        <f t="shared" si="0"/>
        <v>46</v>
      </c>
      <c r="F20" s="4">
        <f t="shared" si="0"/>
        <v>210.33333333333334</v>
      </c>
      <c r="G20" s="4">
        <f t="shared" si="0"/>
        <v>527.6666666666666</v>
      </c>
      <c r="H20" s="4">
        <f t="shared" si="0"/>
        <v>699.3333333333334</v>
      </c>
      <c r="I20" s="4">
        <f t="shared" si="0"/>
        <v>2234</v>
      </c>
      <c r="J20" s="4">
        <f t="shared" si="0"/>
        <v>576.6666666666666</v>
      </c>
      <c r="K20" s="4">
        <f t="shared" si="0"/>
        <v>2190.6666666666665</v>
      </c>
      <c r="L20" s="4">
        <f t="shared" si="0"/>
        <v>338</v>
      </c>
      <c r="M20" s="4">
        <f t="shared" si="0"/>
        <v>632</v>
      </c>
      <c r="N20" s="4">
        <f t="shared" si="0"/>
        <v>10744</v>
      </c>
      <c r="O20" s="4"/>
    </row>
    <row r="21" spans="1:15" ht="15">
      <c r="A21" s="2" t="s">
        <v>17</v>
      </c>
      <c r="B21" t="s">
        <v>18</v>
      </c>
      <c r="C21" s="4">
        <f aca="true" t="shared" si="1" ref="C21:N21">MEDIAN(C3:C5)</f>
        <v>177</v>
      </c>
      <c r="D21" s="4">
        <f t="shared" si="1"/>
        <v>3253</v>
      </c>
      <c r="E21" s="4">
        <f t="shared" si="1"/>
        <v>46</v>
      </c>
      <c r="F21" s="4">
        <f t="shared" si="1"/>
        <v>209</v>
      </c>
      <c r="G21" s="4">
        <f t="shared" si="1"/>
        <v>488</v>
      </c>
      <c r="H21" s="4">
        <f t="shared" si="1"/>
        <v>701</v>
      </c>
      <c r="I21" s="4">
        <f t="shared" si="1"/>
        <v>2106</v>
      </c>
      <c r="J21" s="4">
        <f t="shared" si="1"/>
        <v>546</v>
      </c>
      <c r="K21" s="4">
        <f t="shared" si="1"/>
        <v>2143</v>
      </c>
      <c r="L21" s="4">
        <f t="shared" si="1"/>
        <v>313</v>
      </c>
      <c r="M21" s="4">
        <f t="shared" si="1"/>
        <v>632</v>
      </c>
      <c r="N21" s="4">
        <f t="shared" si="1"/>
        <v>10972</v>
      </c>
      <c r="O21" s="4"/>
    </row>
    <row r="22" spans="1:15" ht="15">
      <c r="A22" s="2" t="s">
        <v>19</v>
      </c>
      <c r="C22" s="4">
        <f aca="true" t="shared" si="2" ref="C22:N22">STDEV(C3:C5)</f>
        <v>18.610033136277146</v>
      </c>
      <c r="D22" s="4">
        <f t="shared" si="2"/>
        <v>320.4013108587416</v>
      </c>
      <c r="E22" s="4">
        <f t="shared" si="2"/>
        <v>1</v>
      </c>
      <c r="F22" s="4">
        <f t="shared" si="2"/>
        <v>10.066445913694333</v>
      </c>
      <c r="G22" s="4">
        <f t="shared" si="2"/>
        <v>71.3185342904165</v>
      </c>
      <c r="H22" s="4">
        <f t="shared" si="2"/>
        <v>52.51983752196244</v>
      </c>
      <c r="I22" s="4">
        <f t="shared" si="2"/>
        <v>266.18038996139444</v>
      </c>
      <c r="J22" s="4">
        <f t="shared" si="2"/>
        <v>79.56339191696966</v>
      </c>
      <c r="K22" s="4">
        <f t="shared" si="2"/>
        <v>228.2637363519079</v>
      </c>
      <c r="L22" s="4">
        <f t="shared" si="2"/>
        <v>45.044422518220834</v>
      </c>
      <c r="M22" s="4">
        <f t="shared" si="2"/>
        <v>13</v>
      </c>
      <c r="N22" s="4">
        <f t="shared" si="2"/>
        <v>534.7868734365121</v>
      </c>
      <c r="O22" s="4"/>
    </row>
    <row r="23" spans="1:15" ht="15">
      <c r="A23" s="2" t="s">
        <v>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2" t="s">
        <v>16</v>
      </c>
      <c r="C24" s="4">
        <f aca="true" t="shared" si="3" ref="C24:K24">AVERAGE(C6:C8)</f>
        <v>93.33333333333333</v>
      </c>
      <c r="D24" s="4">
        <f t="shared" si="3"/>
        <v>2436</v>
      </c>
      <c r="E24" s="4">
        <f t="shared" si="3"/>
        <v>70.66666666666667</v>
      </c>
      <c r="F24" s="4">
        <f t="shared" si="3"/>
        <v>184</v>
      </c>
      <c r="G24" s="4">
        <f t="shared" si="3"/>
        <v>260.3333333333333</v>
      </c>
      <c r="H24" s="4">
        <f t="shared" si="3"/>
        <v>386.6666666666667</v>
      </c>
      <c r="I24" s="4">
        <f t="shared" si="3"/>
        <v>1039.6666666666667</v>
      </c>
      <c r="J24" s="4">
        <f t="shared" si="3"/>
        <v>256.3333333333333</v>
      </c>
      <c r="K24" s="4">
        <f t="shared" si="3"/>
        <v>732</v>
      </c>
      <c r="L24" s="4"/>
      <c r="M24" s="4">
        <f>AVERAGE(M6:M8)</f>
        <v>743</v>
      </c>
      <c r="N24" s="4">
        <f>AVERAGE(N6:N8)</f>
        <v>6202</v>
      </c>
      <c r="O24" s="4"/>
    </row>
    <row r="25" spans="1:15" ht="15">
      <c r="A25" s="2" t="s">
        <v>17</v>
      </c>
      <c r="B25" t="s">
        <v>21</v>
      </c>
      <c r="C25" s="4">
        <f aca="true" t="shared" si="4" ref="C25:K25">MEDIAN(C6:C8)</f>
        <v>71</v>
      </c>
      <c r="D25" s="4">
        <f t="shared" si="4"/>
        <v>2508</v>
      </c>
      <c r="E25" s="4">
        <f t="shared" si="4"/>
        <v>81</v>
      </c>
      <c r="F25" s="4">
        <f t="shared" si="4"/>
        <v>181</v>
      </c>
      <c r="G25" s="4">
        <f t="shared" si="4"/>
        <v>256</v>
      </c>
      <c r="H25" s="4">
        <f t="shared" si="4"/>
        <v>366</v>
      </c>
      <c r="I25" s="4">
        <f t="shared" si="4"/>
        <v>1067</v>
      </c>
      <c r="J25" s="4">
        <f t="shared" si="4"/>
        <v>272</v>
      </c>
      <c r="K25" s="4">
        <f t="shared" si="4"/>
        <v>761</v>
      </c>
      <c r="L25" s="4"/>
      <c r="M25" s="4">
        <f>MEDIAN(M6:M8)</f>
        <v>899</v>
      </c>
      <c r="N25" s="4">
        <f>MEDIAN(N6:N8)</f>
        <v>6379</v>
      </c>
      <c r="O25" s="4"/>
    </row>
    <row r="26" spans="1:15" ht="15">
      <c r="A26" s="2" t="s">
        <v>19</v>
      </c>
      <c r="C26" s="4">
        <f aca="true" t="shared" si="5" ref="C26:K26">STDEV(C6:C8)</f>
        <v>54.077105445219</v>
      </c>
      <c r="D26" s="4">
        <f t="shared" si="5"/>
        <v>309.34931711578093</v>
      </c>
      <c r="E26" s="4">
        <f t="shared" si="5"/>
        <v>17.89785834487839</v>
      </c>
      <c r="F26" s="4">
        <f t="shared" si="5"/>
        <v>21.656407827707714</v>
      </c>
      <c r="G26" s="4">
        <f t="shared" si="5"/>
        <v>20.840665376454115</v>
      </c>
      <c r="H26" s="4">
        <f t="shared" si="5"/>
        <v>42.91076011134426</v>
      </c>
      <c r="I26" s="4">
        <f t="shared" si="5"/>
        <v>108.61092639938826</v>
      </c>
      <c r="J26" s="4">
        <f t="shared" si="5"/>
        <v>39.87898360456706</v>
      </c>
      <c r="K26" s="4">
        <f t="shared" si="5"/>
        <v>243.79704674175198</v>
      </c>
      <c r="L26" s="4"/>
      <c r="M26" s="4">
        <f>STDEV(M6:M8)</f>
        <v>284.16896382258216</v>
      </c>
      <c r="N26" s="4">
        <f>STDEV(N6:N8)</f>
        <v>645.9512365496331</v>
      </c>
      <c r="O26" s="4"/>
    </row>
    <row r="27" spans="1:15" ht="15">
      <c r="A27" s="2" t="s">
        <v>22</v>
      </c>
      <c r="C27" s="4">
        <f>MEDIAN(C3:C8)</f>
        <v>158.5</v>
      </c>
      <c r="D27" s="4">
        <f aca="true" t="shared" si="6" ref="D27:N27">MEDIAN(D3:D8)</f>
        <v>2723</v>
      </c>
      <c r="E27" s="4">
        <f t="shared" si="6"/>
        <v>48.5</v>
      </c>
      <c r="F27" s="4">
        <f t="shared" si="6"/>
        <v>204</v>
      </c>
      <c r="G27" s="4">
        <f t="shared" si="6"/>
        <v>384</v>
      </c>
      <c r="H27" s="4">
        <f t="shared" si="6"/>
        <v>541</v>
      </c>
      <c r="I27" s="4">
        <f t="shared" si="6"/>
        <v>1594</v>
      </c>
      <c r="J27" s="4">
        <f t="shared" si="6"/>
        <v>401.5</v>
      </c>
      <c r="K27" s="4">
        <f t="shared" si="6"/>
        <v>1475</v>
      </c>
      <c r="L27" s="4">
        <f t="shared" si="6"/>
        <v>313</v>
      </c>
      <c r="M27" s="4">
        <f t="shared" si="6"/>
        <v>638.5</v>
      </c>
      <c r="N27" s="4">
        <f t="shared" si="6"/>
        <v>8437</v>
      </c>
      <c r="O27" s="4"/>
    </row>
    <row r="28" spans="1:15" ht="15">
      <c r="A28" s="2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2" t="s">
        <v>16</v>
      </c>
      <c r="C29" s="4">
        <f>AVERAGE(C9:C17)</f>
        <v>83.75</v>
      </c>
      <c r="D29" s="4">
        <f>AVERAGE(D9:D17)</f>
        <v>951.4444444444445</v>
      </c>
      <c r="E29" s="4"/>
      <c r="F29" s="4"/>
      <c r="G29" s="4">
        <f aca="true" t="shared" si="7" ref="G29:L29">AVERAGE(G9:G17)</f>
        <v>82.55555555555556</v>
      </c>
      <c r="H29" s="4">
        <f t="shared" si="7"/>
        <v>66.44444444444444</v>
      </c>
      <c r="I29" s="4">
        <f t="shared" si="7"/>
        <v>379.1111111111111</v>
      </c>
      <c r="J29" s="4">
        <f t="shared" si="7"/>
        <v>83.33333333333333</v>
      </c>
      <c r="K29" s="4">
        <f t="shared" si="7"/>
        <v>490.8888888888889</v>
      </c>
      <c r="L29" s="4">
        <f t="shared" si="7"/>
        <v>549</v>
      </c>
      <c r="M29" s="4"/>
      <c r="N29" s="4">
        <f>AVERAGE(N9:N17)</f>
        <v>2189.222222222222</v>
      </c>
      <c r="O29" s="4"/>
    </row>
    <row r="30" spans="1:15" ht="15">
      <c r="A30" s="2" t="s">
        <v>17</v>
      </c>
      <c r="B30" t="s">
        <v>23</v>
      </c>
      <c r="C30" s="4">
        <f>MEDIAN(C9:C17)</f>
        <v>55.5</v>
      </c>
      <c r="D30" s="4">
        <f>MEDIAN(D9:D17)</f>
        <v>887</v>
      </c>
      <c r="E30" s="4"/>
      <c r="F30" s="4"/>
      <c r="G30" s="4">
        <f aca="true" t="shared" si="8" ref="G30:L30">MEDIAN(G9:G17)</f>
        <v>63</v>
      </c>
      <c r="H30" s="4">
        <f t="shared" si="8"/>
        <v>66</v>
      </c>
      <c r="I30" s="4">
        <f t="shared" si="8"/>
        <v>367</v>
      </c>
      <c r="J30" s="4">
        <f t="shared" si="8"/>
        <v>48</v>
      </c>
      <c r="K30" s="4">
        <f t="shared" si="8"/>
        <v>276</v>
      </c>
      <c r="L30" s="4">
        <f t="shared" si="8"/>
        <v>549</v>
      </c>
      <c r="M30" s="4"/>
      <c r="N30" s="4">
        <f>MEDIAN(N9:N17)</f>
        <v>1882</v>
      </c>
      <c r="O30" s="4"/>
    </row>
    <row r="31" spans="1:15" ht="15">
      <c r="A31" s="2" t="s">
        <v>19</v>
      </c>
      <c r="C31" s="4">
        <f>STDEV(C9:C17)</f>
        <v>74.2154200380795</v>
      </c>
      <c r="D31" s="4">
        <f>STDEV(D9:D17)</f>
        <v>508.3913628080022</v>
      </c>
      <c r="E31" s="4"/>
      <c r="F31" s="4"/>
      <c r="G31" s="4">
        <f>STDEV(G9:G17)</f>
        <v>70.98963148078582</v>
      </c>
      <c r="H31" s="4">
        <f>STDEV(H9:H17)</f>
        <v>41.65966607856786</v>
      </c>
      <c r="I31" s="4">
        <f>STDEV(I9:I17)</f>
        <v>334.76426199806804</v>
      </c>
      <c r="J31" s="4">
        <f>STDEV(J9:J17)</f>
        <v>108.44583901653397</v>
      </c>
      <c r="K31" s="4">
        <f>STDEV(K9:K17)</f>
        <v>701.7797810646236</v>
      </c>
      <c r="L31" s="4"/>
      <c r="M31" s="4"/>
      <c r="N31" s="4">
        <f>STDEV(N9:N17)</f>
        <v>1678.4214889128548</v>
      </c>
      <c r="O31" s="4"/>
    </row>
    <row r="33" spans="1:14" ht="15">
      <c r="A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2"/>
      <c r="C34" s="6"/>
      <c r="D34" s="6"/>
      <c r="E34" s="6"/>
      <c r="F34" s="6"/>
      <c r="G34" s="6"/>
      <c r="H34" s="6"/>
      <c r="I34" s="6"/>
      <c r="J34" s="6"/>
      <c r="K34" s="6"/>
      <c r="L34" s="5"/>
      <c r="M34" s="6"/>
      <c r="N34" s="6"/>
    </row>
    <row r="37" spans="1:11" ht="15">
      <c r="A37" s="2" t="s">
        <v>24</v>
      </c>
      <c r="B37" s="2" t="s">
        <v>25</v>
      </c>
      <c r="C37" s="2" t="s">
        <v>26</v>
      </c>
      <c r="D37" s="2" t="s">
        <v>27</v>
      </c>
      <c r="E37" s="2" t="s">
        <v>28</v>
      </c>
      <c r="F37" s="2" t="s">
        <v>29</v>
      </c>
      <c r="G37" s="2" t="s">
        <v>30</v>
      </c>
      <c r="H37" s="2" t="s">
        <v>31</v>
      </c>
      <c r="I37" s="2" t="s">
        <v>32</v>
      </c>
      <c r="J37" s="2" t="s">
        <v>33</v>
      </c>
      <c r="K37" s="2" t="s">
        <v>17</v>
      </c>
    </row>
    <row r="38" spans="1:11" ht="15">
      <c r="A38" s="2" t="s">
        <v>34</v>
      </c>
      <c r="B38">
        <v>82</v>
      </c>
      <c r="D38">
        <v>190</v>
      </c>
      <c r="E38">
        <v>139</v>
      </c>
      <c r="F38">
        <v>106</v>
      </c>
      <c r="G38">
        <v>132</v>
      </c>
      <c r="H38">
        <v>105</v>
      </c>
      <c r="I38">
        <v>163</v>
      </c>
      <c r="J38">
        <v>128</v>
      </c>
      <c r="K38">
        <f>MEDIAN(B38:J38)</f>
        <v>130</v>
      </c>
    </row>
    <row r="39" spans="1:11" ht="15">
      <c r="A39" s="2" t="s">
        <v>35</v>
      </c>
      <c r="B39">
        <v>5.8</v>
      </c>
      <c r="D39">
        <v>100</v>
      </c>
      <c r="G39">
        <v>28.7</v>
      </c>
      <c r="H39">
        <v>19.2</v>
      </c>
      <c r="I39">
        <v>70</v>
      </c>
      <c r="J39">
        <v>20.3</v>
      </c>
      <c r="K39">
        <f>MEDIAN(B39:J39)</f>
        <v>24.5</v>
      </c>
    </row>
    <row r="40" ht="15">
      <c r="G40" s="8"/>
    </row>
    <row r="56" ht="18.75">
      <c r="C56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AKVAPLAN-NIVA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Pernilla Carlsson</dc:creator>
  <cp:keywords/>
  <dc:description/>
  <cp:lastModifiedBy>Cris Halsall</cp:lastModifiedBy>
  <dcterms:created xsi:type="dcterms:W3CDTF">2014-08-07T14:20:03Z</dcterms:created>
  <dcterms:modified xsi:type="dcterms:W3CDTF">2015-06-08T13:51:09Z</dcterms:modified>
  <cp:category/>
  <cp:version/>
  <cp:contentType/>
  <cp:contentStatus/>
</cp:coreProperties>
</file>